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2240" windowHeight="7460" tabRatio="654" activeTab="1"/>
  </bookViews>
  <sheets>
    <sheet name="Nivel Cargo O a R" sheetId="1" r:id="rId1"/>
    <sheet name="Nivel Cargo N a L" sheetId="2" r:id="rId2"/>
    <sheet name="Nivel Cargo K y J" sheetId="3" r:id="rId3"/>
    <sheet name="Nivel Cargo K y J (Jefatura)" sheetId="4" r:id="rId4"/>
  </sheets>
  <externalReferences>
    <externalReference r:id="rId7"/>
  </externalReferences>
  <definedNames>
    <definedName name="_xlnm.Print_Area" localSheetId="1">'Nivel Cargo N a L'!$AS$7:$AW$9</definedName>
    <definedName name="Z_227BE197_C448_468F_9975_9EA3BF8D9E3C_.wvu.Cols" localSheetId="1" hidden="1">'Nivel Cargo N a L'!$M:$M</definedName>
    <definedName name="Z_227BE197_C448_468F_9975_9EA3BF8D9E3C_.wvu.Rows" localSheetId="1" hidden="1">'Nivel Cargo N a L'!#REF!</definedName>
    <definedName name="Z_6BED14D6_51D9_460B_A96C_9DE1D193D3C7_.wvu.Cols" localSheetId="1" hidden="1">'Nivel Cargo N a L'!$M:$M,'Nivel Cargo N a L'!$Y:$Y</definedName>
    <definedName name="Z_C3021558_4DFC_4E8D_A6B0_5A7A3622E416_.wvu.Cols" localSheetId="1" hidden="1">'Nivel Cargo N a L'!$M:$M,'Nivel Cargo N a L'!$Y:$Y</definedName>
  </definedNames>
  <calcPr fullCalcOnLoad="1"/>
</workbook>
</file>

<file path=xl/sharedStrings.xml><?xml version="1.0" encoding="utf-8"?>
<sst xmlns="http://schemas.openxmlformats.org/spreadsheetml/2006/main" count="236" uniqueCount="46">
  <si>
    <t>INDICADORES</t>
  </si>
  <si>
    <t>OBJETIVO</t>
  </si>
  <si>
    <t>% PESO</t>
  </si>
  <si>
    <t>% LOGRO</t>
  </si>
  <si>
    <t>EVALUACIÓN</t>
  </si>
  <si>
    <t>Real</t>
  </si>
  <si>
    <t>LOGRO</t>
  </si>
  <si>
    <t>Dif. vs. Target</t>
  </si>
  <si>
    <t>Mín.</t>
  </si>
  <si>
    <t>Medio</t>
  </si>
  <si>
    <t>Target</t>
  </si>
  <si>
    <t>Máx.</t>
  </si>
  <si>
    <t>% Logro</t>
  </si>
  <si>
    <t>Nota</t>
  </si>
  <si>
    <t>PPTO</t>
  </si>
  <si>
    <t>INDICADOR 1</t>
  </si>
  <si>
    <t>INDICADOR 2</t>
  </si>
  <si>
    <t>INDICADOR 3</t>
  </si>
  <si>
    <t>MIN</t>
  </si>
  <si>
    <t>MAX</t>
  </si>
  <si>
    <t>Cumplimiento SRV</t>
  </si>
  <si>
    <t xml:space="preserve">Medio </t>
  </si>
  <si>
    <t>NOTA INDIVIDUAL</t>
  </si>
  <si>
    <t>NOTA EMPRESA</t>
  </si>
  <si>
    <t>NOTA FINAL RV</t>
  </si>
  <si>
    <t>FACTOR NIVEL CARGO</t>
  </si>
  <si>
    <t>RENTA AFECTA</t>
  </si>
  <si>
    <t xml:space="preserve"> </t>
  </si>
  <si>
    <t xml:space="preserve">SRV </t>
  </si>
  <si>
    <t>Sueldo Base</t>
  </si>
  <si>
    <t>Gratificacion</t>
  </si>
  <si>
    <t>Peso en %</t>
  </si>
  <si>
    <t xml:space="preserve">Nota: El % de descuento puede variar entre el </t>
  </si>
  <si>
    <t>BONO SRV BRUTO</t>
  </si>
  <si>
    <t>LIQUIDO APROXIMADO A  RECIBIR</t>
  </si>
  <si>
    <t>ejemplo el 25 %.</t>
  </si>
  <si>
    <t>Solo llenar con sus datos las celdas en color Rojo</t>
  </si>
  <si>
    <t>% Variable Teórico según Tabla cumplimiento</t>
  </si>
  <si>
    <t xml:space="preserve">tenga cada persona. En este caso se usó de </t>
  </si>
  <si>
    <t>**Descuentos Legales Aprox. del 25%</t>
  </si>
  <si>
    <t xml:space="preserve">20% y 30%, y dependerá de los decuentos que </t>
  </si>
  <si>
    <t>Colación</t>
  </si>
  <si>
    <t>Movilización</t>
  </si>
  <si>
    <t xml:space="preserve"> RENTA AFECTA</t>
  </si>
  <si>
    <t>LLENAR</t>
  </si>
  <si>
    <t>Gratificación</t>
  </si>
</sst>
</file>

<file path=xl/styles.xml><?xml version="1.0" encoding="utf-8"?>
<styleSheet xmlns="http://schemas.openxmlformats.org/spreadsheetml/2006/main">
  <numFmts count="4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_-* #,##0.00\ _p_t_a_-;\-* #,##0.00\ _p_t_a_-;_-* &quot;-&quot;??\ _p_t_a_-;_-@_-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_-* #,##0.00\ [$€]_-;\-* #,##0.00\ [$€]_-;_-* &quot;-&quot;??\ [$€]_-;_-@_-"/>
    <numFmt numFmtId="186" formatCode="#,##0.000000"/>
    <numFmt numFmtId="187" formatCode="0.0%"/>
    <numFmt numFmtId="188" formatCode="_-* #,##0_-;\-* #,##0_-;_-* &quot;-&quot;??_-;_-@_-"/>
    <numFmt numFmtId="189" formatCode="_-&quot;$&quot;\ * #,##0_-;\-&quot;$&quot;\ * #,##0_-;_-&quot;$&quot;\ * &quot;-&quot;??_-;_-@_-"/>
    <numFmt numFmtId="190" formatCode="0.000"/>
    <numFmt numFmtId="191" formatCode="_-&quot;$&quot;\ * #,##0.0_-;\-&quot;$&quot;\ * #,##0.0_-;_-&quot;$&quot;\ * &quot;-&quot;??_-;_-@_-"/>
    <numFmt numFmtId="192" formatCode="0.000000"/>
    <numFmt numFmtId="193" formatCode="0.00000"/>
    <numFmt numFmtId="194" formatCode="0.0000"/>
    <numFmt numFmtId="195" formatCode="0.00000000"/>
    <numFmt numFmtId="196" formatCode="0.0000000"/>
    <numFmt numFmtId="197" formatCode="[$-340A]dddd\,\ dd&quot; de &quot;mmmm&quot; de &quot;yyyy"/>
    <numFmt numFmtId="198" formatCode="&quot;$&quot;\ #,##0.00"/>
    <numFmt numFmtId="199" formatCode="&quot;$&quot;\ #,##0.0"/>
    <numFmt numFmtId="200" formatCode="&quot;$&quot;\ #,##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0"/>
      <color indexed="18"/>
      <name val="TheSansCorrespondence"/>
      <family val="2"/>
    </font>
    <font>
      <sz val="8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sz val="14"/>
      <color indexed="9"/>
      <name val="Arial"/>
      <family val="2"/>
    </font>
    <font>
      <b/>
      <sz val="20"/>
      <color indexed="10"/>
      <name val="Arial"/>
      <family val="2"/>
    </font>
    <font>
      <b/>
      <i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i/>
      <sz val="13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indexed="1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>
        <color indexed="18"/>
      </left>
      <right/>
      <top style="thin">
        <color indexed="18"/>
      </top>
      <bottom style="thin">
        <color indexed="9"/>
      </bottom>
    </border>
    <border>
      <left/>
      <right/>
      <top style="thin">
        <color indexed="18"/>
      </top>
      <bottom style="thin">
        <color indexed="9"/>
      </bottom>
    </border>
    <border>
      <left/>
      <right style="thin">
        <color indexed="18"/>
      </right>
      <top style="thin">
        <color indexed="18"/>
      </top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/>
      <right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>
        <color indexed="18"/>
      </left>
      <right/>
      <top style="thin">
        <color indexed="9"/>
      </top>
      <bottom style="thin">
        <color indexed="1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8"/>
      </bottom>
    </border>
    <border>
      <left/>
      <right style="thin">
        <color indexed="18"/>
      </right>
      <top style="thin">
        <color indexed="9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/>
      <top style="thin"/>
      <bottom/>
    </border>
    <border>
      <left style="thin">
        <color indexed="18"/>
      </left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0" fillId="0" borderId="0">
      <alignment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8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180" fontId="3" fillId="0" borderId="0" applyFill="0" applyBorder="0" applyProtection="0">
      <alignment horizontal="right" shrinkToFi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186" fontId="4" fillId="0" borderId="7" applyFill="0" applyBorder="0" applyProtection="0">
      <alignment horizontal="right" shrinkToFit="1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21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3" borderId="0" xfId="0" applyFont="1" applyFill="1" applyAlignment="1" quotePrefix="1">
      <alignment horizontal="left"/>
    </xf>
    <xf numFmtId="180" fontId="6" fillId="33" borderId="0" xfId="0" applyNumberFormat="1" applyFont="1" applyFill="1" applyAlignment="1">
      <alignment/>
    </xf>
    <xf numFmtId="0" fontId="8" fillId="34" borderId="0" xfId="0" applyFont="1" applyFill="1" applyAlignment="1">
      <alignment horizontal="centerContinuous"/>
    </xf>
    <xf numFmtId="0" fontId="8" fillId="34" borderId="0" xfId="0" applyFont="1" applyFill="1" applyAlignment="1">
      <alignment horizontal="center"/>
    </xf>
    <xf numFmtId="3" fontId="6" fillId="34" borderId="0" xfId="0" applyNumberFormat="1" applyFont="1" applyFill="1" applyAlignment="1">
      <alignment vertical="center" shrinkToFit="1"/>
    </xf>
    <xf numFmtId="3" fontId="6" fillId="33" borderId="0" xfId="0" applyNumberFormat="1" applyFont="1" applyFill="1" applyAlignment="1">
      <alignment/>
    </xf>
    <xf numFmtId="184" fontId="6" fillId="33" borderId="0" xfId="50" applyNumberFormat="1" applyFont="1" applyFill="1" applyAlignment="1">
      <alignment/>
    </xf>
    <xf numFmtId="183" fontId="6" fillId="33" borderId="0" xfId="5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2" fontId="60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vertical="center"/>
    </xf>
    <xf numFmtId="0" fontId="10" fillId="35" borderId="11" xfId="0" applyFont="1" applyFill="1" applyBorder="1" applyAlignment="1" quotePrefix="1">
      <alignment horizontal="right" vertical="center"/>
    </xf>
    <xf numFmtId="0" fontId="10" fillId="35" borderId="0" xfId="0" applyFont="1" applyFill="1" applyAlignment="1" quotePrefix="1">
      <alignment horizontal="right" vertical="center"/>
    </xf>
    <xf numFmtId="0" fontId="10" fillId="35" borderId="0" xfId="0" applyFont="1" applyFill="1" applyAlignment="1">
      <alignment vertical="center"/>
    </xf>
    <xf numFmtId="1" fontId="10" fillId="35" borderId="11" xfId="0" applyNumberFormat="1" applyFont="1" applyFill="1" applyBorder="1" applyAlignment="1">
      <alignment horizontal="center" vertical="center"/>
    </xf>
    <xf numFmtId="9" fontId="6" fillId="35" borderId="0" xfId="0" applyNumberFormat="1" applyFont="1" applyFill="1" applyAlignment="1">
      <alignment horizontal="center"/>
    </xf>
    <xf numFmtId="181" fontId="10" fillId="35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7" xfId="0" applyFont="1" applyFill="1" applyBorder="1" applyAlignment="1">
      <alignment horizontal="left" wrapText="1" indent="2"/>
    </xf>
    <xf numFmtId="0" fontId="6" fillId="35" borderId="0" xfId="0" applyFont="1" applyFill="1" applyAlignment="1">
      <alignment horizontal="left" wrapText="1" indent="2"/>
    </xf>
    <xf numFmtId="184" fontId="6" fillId="35" borderId="16" xfId="50" applyNumberFormat="1" applyFont="1" applyFill="1" applyBorder="1" applyAlignment="1">
      <alignment vertical="center"/>
    </xf>
    <xf numFmtId="184" fontId="6" fillId="35" borderId="7" xfId="50" applyNumberFormat="1" applyFont="1" applyFill="1" applyBorder="1" applyAlignment="1">
      <alignment vertical="center" shrinkToFit="1"/>
    </xf>
    <xf numFmtId="184" fontId="6" fillId="35" borderId="17" xfId="50" applyNumberFormat="1" applyFont="1" applyFill="1" applyBorder="1" applyAlignment="1">
      <alignment vertical="center" shrinkToFit="1"/>
    </xf>
    <xf numFmtId="3" fontId="6" fillId="35" borderId="7" xfId="0" applyNumberFormat="1" applyFont="1" applyFill="1" applyBorder="1" applyAlignment="1">
      <alignment vertical="center" shrinkToFit="1"/>
    </xf>
    <xf numFmtId="1" fontId="6" fillId="35" borderId="7" xfId="0" applyNumberFormat="1" applyFont="1" applyFill="1" applyBorder="1" applyAlignment="1">
      <alignment horizontal="center" vertical="center"/>
    </xf>
    <xf numFmtId="182" fontId="6" fillId="35" borderId="16" xfId="0" applyNumberFormat="1" applyFont="1" applyFill="1" applyBorder="1" applyAlignment="1">
      <alignment horizontal="center" vertical="center"/>
    </xf>
    <xf numFmtId="181" fontId="6" fillId="35" borderId="18" xfId="0" applyNumberFormat="1" applyFont="1" applyFill="1" applyBorder="1" applyAlignment="1">
      <alignment horizontal="center" vertical="center"/>
    </xf>
    <xf numFmtId="2" fontId="6" fillId="35" borderId="7" xfId="0" applyNumberFormat="1" applyFont="1" applyFill="1" applyBorder="1" applyAlignment="1">
      <alignment horizontal="center" vertical="center"/>
    </xf>
    <xf numFmtId="4" fontId="6" fillId="35" borderId="17" xfId="0" applyNumberFormat="1" applyFont="1" applyFill="1" applyBorder="1" applyAlignment="1">
      <alignment horizontal="center" vertical="center"/>
    </xf>
    <xf numFmtId="180" fontId="61" fillId="35" borderId="16" xfId="0" applyNumberFormat="1" applyFont="1" applyFill="1" applyBorder="1" applyAlignment="1">
      <alignment vertical="center" shrinkToFit="1"/>
    </xf>
    <xf numFmtId="180" fontId="6" fillId="35" borderId="7" xfId="0" applyNumberFormat="1" applyFont="1" applyFill="1" applyBorder="1" applyAlignment="1">
      <alignment vertical="center" shrinkToFit="1"/>
    </xf>
    <xf numFmtId="181" fontId="6" fillId="35" borderId="7" xfId="0" applyNumberFormat="1" applyFont="1" applyFill="1" applyBorder="1" applyAlignment="1">
      <alignment horizontal="right" vertical="center"/>
    </xf>
    <xf numFmtId="187" fontId="6" fillId="35" borderId="0" xfId="59" applyNumberFormat="1" applyFont="1" applyFill="1" applyAlignment="1">
      <alignment/>
    </xf>
    <xf numFmtId="3" fontId="6" fillId="35" borderId="16" xfId="0" applyNumberFormat="1" applyFont="1" applyFill="1" applyBorder="1" applyAlignment="1">
      <alignment vertical="center" shrinkToFit="1"/>
    </xf>
    <xf numFmtId="3" fontId="6" fillId="35" borderId="18" xfId="0" applyNumberFormat="1" applyFont="1" applyFill="1" applyBorder="1" applyAlignment="1">
      <alignment vertical="center" shrinkToFit="1"/>
    </xf>
    <xf numFmtId="3" fontId="6" fillId="35" borderId="17" xfId="0" applyNumberFormat="1" applyFont="1" applyFill="1" applyBorder="1" applyAlignment="1">
      <alignment vertical="center" shrinkToFit="1"/>
    </xf>
    <xf numFmtId="180" fontId="6" fillId="35" borderId="16" xfId="0" applyNumberFormat="1" applyFont="1" applyFill="1" applyBorder="1" applyAlignment="1">
      <alignment vertical="center" shrinkToFit="1"/>
    </xf>
    <xf numFmtId="180" fontId="6" fillId="35" borderId="18" xfId="0" applyNumberFormat="1" applyFont="1" applyFill="1" applyBorder="1" applyAlignment="1">
      <alignment vertical="center" shrinkToFit="1"/>
    </xf>
    <xf numFmtId="180" fontId="6" fillId="35" borderId="17" xfId="0" applyNumberFormat="1" applyFont="1" applyFill="1" applyBorder="1" applyAlignment="1">
      <alignment vertical="center" shrinkToFit="1"/>
    </xf>
    <xf numFmtId="181" fontId="6" fillId="35" borderId="7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 quotePrefix="1">
      <alignment horizontal="left" vertical="center" wrapText="1" indent="2"/>
    </xf>
    <xf numFmtId="0" fontId="6" fillId="35" borderId="0" xfId="0" applyFont="1" applyFill="1" applyAlignment="1" quotePrefix="1">
      <alignment horizontal="left" vertical="center" wrapText="1" indent="2"/>
    </xf>
    <xf numFmtId="184" fontId="6" fillId="35" borderId="20" xfId="50" applyNumberFormat="1" applyFont="1" applyFill="1" applyBorder="1" applyAlignment="1">
      <alignment vertical="center"/>
    </xf>
    <xf numFmtId="184" fontId="6" fillId="35" borderId="19" xfId="50" applyNumberFormat="1" applyFont="1" applyFill="1" applyBorder="1" applyAlignment="1">
      <alignment vertical="center" shrinkToFit="1"/>
    </xf>
    <xf numFmtId="184" fontId="6" fillId="35" borderId="21" xfId="50" applyNumberFormat="1" applyFont="1" applyFill="1" applyBorder="1" applyAlignment="1">
      <alignment vertical="center" shrinkToFit="1"/>
    </xf>
    <xf numFmtId="3" fontId="6" fillId="35" borderId="19" xfId="0" applyNumberFormat="1" applyFont="1" applyFill="1" applyBorder="1" applyAlignment="1">
      <alignment vertical="center" shrinkToFit="1"/>
    </xf>
    <xf numFmtId="1" fontId="6" fillId="35" borderId="19" xfId="0" applyNumberFormat="1" applyFont="1" applyFill="1" applyBorder="1" applyAlignment="1">
      <alignment horizontal="center" vertical="center"/>
    </xf>
    <xf numFmtId="182" fontId="6" fillId="35" borderId="20" xfId="0" applyNumberFormat="1" applyFont="1" applyFill="1" applyBorder="1" applyAlignment="1">
      <alignment horizontal="center" vertical="center"/>
    </xf>
    <xf numFmtId="182" fontId="6" fillId="35" borderId="0" xfId="0" applyNumberFormat="1" applyFont="1" applyFill="1" applyAlignment="1">
      <alignment horizontal="center" vertical="center"/>
    </xf>
    <xf numFmtId="2" fontId="6" fillId="35" borderId="19" xfId="0" applyNumberFormat="1" applyFont="1" applyFill="1" applyBorder="1" applyAlignment="1">
      <alignment horizontal="center" vertical="center"/>
    </xf>
    <xf numFmtId="4" fontId="6" fillId="35" borderId="21" xfId="50" applyNumberFormat="1" applyFont="1" applyFill="1" applyBorder="1" applyAlignment="1">
      <alignment horizontal="center" vertical="center"/>
    </xf>
    <xf numFmtId="180" fontId="61" fillId="35" borderId="20" xfId="0" applyNumberFormat="1" applyFont="1" applyFill="1" applyBorder="1" applyAlignment="1">
      <alignment vertical="center" shrinkToFit="1"/>
    </xf>
    <xf numFmtId="180" fontId="6" fillId="35" borderId="19" xfId="0" applyNumberFormat="1" applyFont="1" applyFill="1" applyBorder="1" applyAlignment="1">
      <alignment vertical="center" shrinkToFit="1"/>
    </xf>
    <xf numFmtId="181" fontId="6" fillId="35" borderId="19" xfId="0" applyNumberFormat="1" applyFont="1" applyFill="1" applyBorder="1" applyAlignment="1">
      <alignment horizontal="right" vertical="center"/>
    </xf>
    <xf numFmtId="3" fontId="6" fillId="35" borderId="20" xfId="0" applyNumberFormat="1" applyFont="1" applyFill="1" applyBorder="1" applyAlignment="1">
      <alignment vertical="center" shrinkToFit="1"/>
    </xf>
    <xf numFmtId="3" fontId="6" fillId="35" borderId="0" xfId="0" applyNumberFormat="1" applyFont="1" applyFill="1" applyAlignment="1">
      <alignment vertical="center" shrinkToFit="1"/>
    </xf>
    <xf numFmtId="3" fontId="6" fillId="35" borderId="21" xfId="0" applyNumberFormat="1" applyFont="1" applyFill="1" applyBorder="1" applyAlignment="1">
      <alignment vertical="center" shrinkToFit="1"/>
    </xf>
    <xf numFmtId="180" fontId="6" fillId="35" borderId="20" xfId="0" applyNumberFormat="1" applyFont="1" applyFill="1" applyBorder="1" applyAlignment="1">
      <alignment vertical="center" shrinkToFit="1"/>
    </xf>
    <xf numFmtId="180" fontId="6" fillId="35" borderId="0" xfId="0" applyNumberFormat="1" applyFont="1" applyFill="1" applyAlignment="1">
      <alignment vertical="center" shrinkToFit="1"/>
    </xf>
    <xf numFmtId="180" fontId="6" fillId="35" borderId="21" xfId="0" applyNumberFormat="1" applyFont="1" applyFill="1" applyBorder="1" applyAlignment="1">
      <alignment vertical="center" shrinkToFit="1"/>
    </xf>
    <xf numFmtId="181" fontId="6" fillId="35" borderId="19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left" vertical="center" wrapText="1" indent="2"/>
    </xf>
    <xf numFmtId="0" fontId="6" fillId="35" borderId="0" xfId="0" applyFont="1" applyFill="1" applyAlignment="1">
      <alignment horizontal="left" vertical="center" wrapText="1" indent="2"/>
    </xf>
    <xf numFmtId="184" fontId="6" fillId="35" borderId="23" xfId="50" applyNumberFormat="1" applyFont="1" applyFill="1" applyBorder="1" applyAlignment="1">
      <alignment vertical="center"/>
    </xf>
    <xf numFmtId="184" fontId="6" fillId="35" borderId="22" xfId="50" applyNumberFormat="1" applyFont="1" applyFill="1" applyBorder="1" applyAlignment="1">
      <alignment vertical="center" shrinkToFit="1"/>
    </xf>
    <xf numFmtId="184" fontId="6" fillId="35" borderId="24" xfId="50" applyNumberFormat="1" applyFont="1" applyFill="1" applyBorder="1" applyAlignment="1">
      <alignment vertical="center" shrinkToFit="1"/>
    </xf>
    <xf numFmtId="1" fontId="6" fillId="35" borderId="22" xfId="50" applyNumberFormat="1" applyFont="1" applyFill="1" applyBorder="1" applyAlignment="1">
      <alignment vertical="center" shrinkToFit="1"/>
    </xf>
    <xf numFmtId="1" fontId="6" fillId="35" borderId="22" xfId="0" applyNumberFormat="1" applyFont="1" applyFill="1" applyBorder="1" applyAlignment="1">
      <alignment horizontal="center" vertical="center"/>
    </xf>
    <xf numFmtId="182" fontId="6" fillId="35" borderId="23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81" fontId="6" fillId="35" borderId="11" xfId="0" applyNumberFormat="1" applyFont="1" applyFill="1" applyBorder="1" applyAlignment="1">
      <alignment horizontal="center" vertical="center"/>
    </xf>
    <xf numFmtId="2" fontId="6" fillId="35" borderId="22" xfId="0" applyNumberFormat="1" applyFont="1" applyFill="1" applyBorder="1" applyAlignment="1">
      <alignment horizontal="center" vertical="center"/>
    </xf>
    <xf numFmtId="4" fontId="6" fillId="35" borderId="24" xfId="0" applyNumberFormat="1" applyFont="1" applyFill="1" applyBorder="1" applyAlignment="1">
      <alignment horizontal="center" vertical="center"/>
    </xf>
    <xf numFmtId="180" fontId="61" fillId="35" borderId="23" xfId="0" applyNumberFormat="1" applyFont="1" applyFill="1" applyBorder="1" applyAlignment="1">
      <alignment vertical="center" shrinkToFit="1"/>
    </xf>
    <xf numFmtId="180" fontId="6" fillId="35" borderId="22" xfId="0" applyNumberFormat="1" applyFont="1" applyFill="1" applyBorder="1" applyAlignment="1">
      <alignment vertical="center" shrinkToFit="1"/>
    </xf>
    <xf numFmtId="181" fontId="6" fillId="35" borderId="22" xfId="0" applyNumberFormat="1" applyFont="1" applyFill="1" applyBorder="1" applyAlignment="1">
      <alignment horizontal="right" vertical="center"/>
    </xf>
    <xf numFmtId="181" fontId="6" fillId="35" borderId="22" xfId="0" applyNumberFormat="1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35" borderId="16" xfId="0" applyFont="1" applyFill="1" applyBorder="1" applyAlignment="1" quotePrefix="1">
      <alignment horizontal="center" vertical="center"/>
    </xf>
    <xf numFmtId="0" fontId="9" fillId="35" borderId="25" xfId="0" applyFont="1" applyFill="1" applyBorder="1" applyAlignment="1" quotePrefix="1">
      <alignment horizontal="center" vertical="center"/>
    </xf>
    <xf numFmtId="0" fontId="9" fillId="35" borderId="17" xfId="0" applyFont="1" applyFill="1" applyBorder="1" applyAlignment="1" quotePrefix="1">
      <alignment horizontal="center" vertical="center"/>
    </xf>
    <xf numFmtId="0" fontId="6" fillId="35" borderId="0" xfId="0" applyFont="1" applyFill="1" applyAlignment="1">
      <alignment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0" xfId="0" applyFont="1" applyFill="1" applyAlignment="1">
      <alignment vertical="center"/>
    </xf>
    <xf numFmtId="0" fontId="9" fillId="35" borderId="29" xfId="0" applyFont="1" applyFill="1" applyBorder="1" applyAlignment="1">
      <alignment horizontal="centerContinuous" vertical="center"/>
    </xf>
    <xf numFmtId="0" fontId="9" fillId="35" borderId="30" xfId="0" applyFont="1" applyFill="1" applyBorder="1" applyAlignment="1">
      <alignment horizontal="centerContinuous" vertical="center"/>
    </xf>
    <xf numFmtId="0" fontId="9" fillId="35" borderId="31" xfId="0" applyFont="1" applyFill="1" applyBorder="1" applyAlignment="1">
      <alignment horizontal="centerContinuous" vertical="center"/>
    </xf>
    <xf numFmtId="0" fontId="9" fillId="35" borderId="32" xfId="0" applyFont="1" applyFill="1" applyBorder="1" applyAlignment="1" quotePrefix="1">
      <alignment horizontal="center" vertical="center"/>
    </xf>
    <xf numFmtId="0" fontId="9" fillId="35" borderId="23" xfId="0" applyFont="1" applyFill="1" applyBorder="1" applyAlignment="1" quotePrefix="1">
      <alignment horizontal="center" vertical="center"/>
    </xf>
    <xf numFmtId="0" fontId="9" fillId="35" borderId="33" xfId="0" applyFont="1" applyFill="1" applyBorder="1" applyAlignment="1" quotePrefix="1">
      <alignment horizontal="center" vertical="center"/>
    </xf>
    <xf numFmtId="0" fontId="9" fillId="35" borderId="24" xfId="0" applyFont="1" applyFill="1" applyBorder="1" applyAlignment="1" quotePrefix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35" borderId="37" xfId="0" applyFont="1" applyFill="1" applyBorder="1" applyAlignment="1" quotePrefix="1">
      <alignment horizontal="center" vertical="center"/>
    </xf>
    <xf numFmtId="0" fontId="9" fillId="35" borderId="38" xfId="0" applyFont="1" applyFill="1" applyBorder="1" applyAlignment="1" quotePrefix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2" xfId="0" applyFont="1" applyFill="1" applyBorder="1" applyAlignment="1">
      <alignment horizontal="center"/>
    </xf>
    <xf numFmtId="184" fontId="6" fillId="33" borderId="42" xfId="50" applyNumberFormat="1" applyFont="1" applyFill="1" applyBorder="1" applyAlignment="1">
      <alignment/>
    </xf>
    <xf numFmtId="183" fontId="6" fillId="33" borderId="42" xfId="50" applyNumberFormat="1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11" fillId="33" borderId="0" xfId="0" applyFont="1" applyFill="1" applyAlignment="1" quotePrefix="1">
      <alignment horizontal="left"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4" fontId="6" fillId="33" borderId="0" xfId="0" applyNumberFormat="1" applyFont="1" applyFill="1" applyAlignment="1">
      <alignment/>
    </xf>
    <xf numFmtId="183" fontId="6" fillId="33" borderId="0" xfId="50" applyNumberFormat="1" applyFont="1" applyFill="1" applyAlignment="1">
      <alignment/>
    </xf>
    <xf numFmtId="0" fontId="10" fillId="35" borderId="0" xfId="0" applyFont="1" applyFill="1" applyAlignment="1">
      <alignment/>
    </xf>
    <xf numFmtId="0" fontId="6" fillId="35" borderId="44" xfId="0" applyFont="1" applyFill="1" applyBorder="1" applyAlignment="1">
      <alignment/>
    </xf>
    <xf numFmtId="0" fontId="6" fillId="35" borderId="45" xfId="0" applyFont="1" applyFill="1" applyBorder="1" applyAlignment="1">
      <alignment/>
    </xf>
    <xf numFmtId="189" fontId="6" fillId="33" borderId="0" xfId="0" applyNumberFormat="1" applyFont="1" applyFill="1" applyAlignment="1">
      <alignment horizontal="center"/>
    </xf>
    <xf numFmtId="0" fontId="6" fillId="33" borderId="46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6" fillId="33" borderId="47" xfId="0" applyFont="1" applyFill="1" applyBorder="1" applyAlignment="1">
      <alignment horizontal="center"/>
    </xf>
    <xf numFmtId="0" fontId="6" fillId="34" borderId="47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189" fontId="6" fillId="33" borderId="0" xfId="53" applyNumberFormat="1" applyFont="1" applyFill="1" applyAlignment="1">
      <alignment/>
    </xf>
    <xf numFmtId="189" fontId="12" fillId="37" borderId="50" xfId="53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7" borderId="5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4" fillId="37" borderId="7" xfId="0" applyFont="1" applyFill="1" applyBorder="1" applyAlignment="1">
      <alignment/>
    </xf>
    <xf numFmtId="9" fontId="14" fillId="37" borderId="50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62" fillId="35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0" fontId="14" fillId="37" borderId="50" xfId="0" applyFont="1" applyFill="1" applyBorder="1" applyAlignment="1">
      <alignment/>
    </xf>
    <xf numFmtId="0" fontId="14" fillId="38" borderId="0" xfId="0" applyFont="1" applyFill="1" applyAlignment="1">
      <alignment/>
    </xf>
    <xf numFmtId="0" fontId="15" fillId="34" borderId="0" xfId="0" applyFont="1" applyFill="1" applyAlignment="1">
      <alignment/>
    </xf>
    <xf numFmtId="0" fontId="14" fillId="39" borderId="22" xfId="0" applyFont="1" applyFill="1" applyBorder="1" applyAlignment="1">
      <alignment/>
    </xf>
    <xf numFmtId="2" fontId="14" fillId="39" borderId="50" xfId="0" applyNumberFormat="1" applyFont="1" applyFill="1" applyBorder="1" applyAlignment="1">
      <alignment horizontal="center"/>
    </xf>
    <xf numFmtId="0" fontId="63" fillId="35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4" fillId="40" borderId="13" xfId="0" applyFont="1" applyFill="1" applyBorder="1" applyAlignment="1">
      <alignment/>
    </xf>
    <xf numFmtId="0" fontId="14" fillId="40" borderId="14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14" fillId="40" borderId="0" xfId="0" applyFont="1" applyFill="1" applyAlignment="1">
      <alignment/>
    </xf>
    <xf numFmtId="184" fontId="62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/>
    </xf>
    <xf numFmtId="189" fontId="14" fillId="41" borderId="50" xfId="53" applyNumberFormat="1" applyFont="1" applyFill="1" applyBorder="1" applyAlignment="1">
      <alignment/>
    </xf>
    <xf numFmtId="0" fontId="14" fillId="41" borderId="0" xfId="0" applyFont="1" applyFill="1" applyAlignment="1">
      <alignment/>
    </xf>
    <xf numFmtId="0" fontId="14" fillId="35" borderId="0" xfId="0" applyFont="1" applyFill="1" applyAlignment="1">
      <alignment/>
    </xf>
    <xf numFmtId="189" fontId="14" fillId="35" borderId="0" xfId="0" applyNumberFormat="1" applyFont="1" applyFill="1" applyAlignment="1">
      <alignment horizontal="center"/>
    </xf>
    <xf numFmtId="0" fontId="15" fillId="35" borderId="0" xfId="0" applyFont="1" applyFill="1" applyAlignment="1">
      <alignment/>
    </xf>
    <xf numFmtId="189" fontId="14" fillId="42" borderId="50" xfId="0" applyNumberFormat="1" applyFont="1" applyFill="1" applyBorder="1" applyAlignment="1">
      <alignment horizontal="center"/>
    </xf>
    <xf numFmtId="200" fontId="14" fillId="40" borderId="50" xfId="0" applyNumberFormat="1" applyFont="1" applyFill="1" applyBorder="1" applyAlignment="1">
      <alignment horizontal="center"/>
    </xf>
    <xf numFmtId="0" fontId="14" fillId="37" borderId="50" xfId="0" applyFont="1" applyFill="1" applyBorder="1" applyAlignment="1">
      <alignment horizontal="center"/>
    </xf>
    <xf numFmtId="3" fontId="64" fillId="43" borderId="50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181" fontId="14" fillId="37" borderId="50" xfId="0" applyNumberFormat="1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2" fillId="37" borderId="5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3" fontId="65" fillId="33" borderId="13" xfId="0" applyNumberFormat="1" applyFont="1" applyFill="1" applyBorder="1" applyAlignment="1">
      <alignment horizontal="center"/>
    </xf>
    <xf numFmtId="3" fontId="65" fillId="33" borderId="15" xfId="0" applyNumberFormat="1" applyFont="1" applyFill="1" applyBorder="1" applyAlignment="1">
      <alignment horizontal="center"/>
    </xf>
    <xf numFmtId="0" fontId="41" fillId="41" borderId="50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42" borderId="50" xfId="0" applyFont="1" applyFill="1" applyBorder="1" applyAlignment="1">
      <alignment horizontal="center"/>
    </xf>
    <xf numFmtId="181" fontId="64" fillId="43" borderId="50" xfId="0" applyNumberFormat="1" applyFont="1" applyFill="1" applyBorder="1" applyAlignment="1">
      <alignment horizontal="center"/>
    </xf>
    <xf numFmtId="0" fontId="64" fillId="43" borderId="50" xfId="0" applyFont="1" applyFill="1" applyBorder="1" applyAlignment="1">
      <alignment horizontal="center"/>
    </xf>
    <xf numFmtId="9" fontId="65" fillId="33" borderId="13" xfId="0" applyNumberFormat="1" applyFont="1" applyFill="1" applyBorder="1" applyAlignment="1">
      <alignment horizontal="center" vertical="center" wrapText="1"/>
    </xf>
    <xf numFmtId="9" fontId="65" fillId="33" borderId="15" xfId="0" applyNumberFormat="1" applyFont="1" applyFill="1" applyBorder="1" applyAlignment="1">
      <alignment horizontal="center" vertical="center" wrapText="1"/>
    </xf>
    <xf numFmtId="0" fontId="64" fillId="43" borderId="13" xfId="0" applyFont="1" applyFill="1" applyBorder="1" applyAlignment="1">
      <alignment horizontal="center"/>
    </xf>
    <xf numFmtId="0" fontId="64" fillId="43" borderId="14" xfId="0" applyFont="1" applyFill="1" applyBorder="1" applyAlignment="1">
      <alignment horizontal="center"/>
    </xf>
    <xf numFmtId="0" fontId="64" fillId="43" borderId="15" xfId="0" applyFont="1" applyFill="1" applyBorder="1" applyAlignment="1">
      <alignment horizontal="center"/>
    </xf>
    <xf numFmtId="0" fontId="14" fillId="39" borderId="13" xfId="0" applyFont="1" applyFill="1" applyBorder="1" applyAlignment="1">
      <alignment horizontal="center"/>
    </xf>
    <xf numFmtId="0" fontId="14" fillId="39" borderId="14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9" fillId="35" borderId="7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vertical="center"/>
    </xf>
    <xf numFmtId="0" fontId="9" fillId="35" borderId="51" xfId="0" applyFont="1" applyFill="1" applyBorder="1" applyAlignment="1" quotePrefix="1">
      <alignment horizontal="center" vertical="center"/>
    </xf>
    <xf numFmtId="0" fontId="6" fillId="35" borderId="52" xfId="0" applyFont="1" applyFill="1" applyBorder="1" applyAlignment="1">
      <alignment vertical="center"/>
    </xf>
    <xf numFmtId="0" fontId="9" fillId="35" borderId="7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7" fillId="37" borderId="50" xfId="0" applyFont="1" applyFill="1" applyBorder="1" applyAlignment="1">
      <alignment horizontal="center"/>
    </xf>
    <xf numFmtId="0" fontId="65" fillId="37" borderId="13" xfId="0" applyFont="1" applyFill="1" applyBorder="1" applyAlignment="1">
      <alignment horizontal="center"/>
    </xf>
    <xf numFmtId="0" fontId="65" fillId="37" borderId="14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iseño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Num" xfId="58"/>
    <cellStyle name="Percent" xfId="59"/>
    <cellStyle name="Porcentual 2" xfId="60"/>
    <cellStyle name="Salida" xfId="61"/>
    <cellStyle name="tc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G_2012\SRV_12\SRV_2012_V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LATAM (2)"/>
      <sheetName val="CRITERIOS"/>
      <sheetName val="TLATAM"/>
      <sheetName val="BRA_C"/>
      <sheetName val="BRA_F"/>
      <sheetName val="BRA_M"/>
      <sheetName val="ARG_C"/>
      <sheetName val="ARG_F"/>
      <sheetName val="ARG_M"/>
      <sheetName val="ARG_E"/>
      <sheetName val="PER_C"/>
      <sheetName val="PER_F"/>
      <sheetName val="PER_M"/>
      <sheetName val="PER_E"/>
      <sheetName val="COL_C"/>
      <sheetName val="COL_F"/>
      <sheetName val="COL_M"/>
      <sheetName val="CHI_C"/>
      <sheetName val="URU"/>
      <sheetName val="ECU"/>
      <sheetName val="COL_E"/>
      <sheetName val="MEX"/>
      <sheetName val="VEN"/>
      <sheetName val="VEN con API"/>
      <sheetName val="GUA"/>
      <sheetName val="SAL"/>
      <sheetName val="PAN"/>
      <sheetName val="NIC"/>
      <sheetName val="EMP"/>
      <sheetName val="COSM"/>
      <sheetName val="Salidas"/>
      <sheetName val="formula (2)"/>
      <sheetName val="formula"/>
      <sheetName val="formula var10_09"/>
    </sheetNames>
    <sheetDataSet>
      <sheetData sheetId="3">
        <row r="5">
          <cell r="D5" t="str">
            <v>2012</v>
          </cell>
          <cell r="R5">
            <v>2011</v>
          </cell>
        </row>
      </sheetData>
      <sheetData sheetId="7">
        <row r="4">
          <cell r="AD4" t="str">
            <v>% Crecimiento 2012-11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Q34"/>
  <sheetViews>
    <sheetView zoomScale="80" zoomScaleNormal="80" zoomScalePageLayoutView="0" workbookViewId="0" topLeftCell="A14">
      <selection activeCell="AO19" sqref="AO19:AP19"/>
    </sheetView>
  </sheetViews>
  <sheetFormatPr defaultColWidth="11.421875" defaultRowHeight="12.75" outlineLevelCol="1"/>
  <cols>
    <col min="1" max="1" width="4.00390625" style="4" customWidth="1"/>
    <col min="2" max="2" width="3.140625" style="4" customWidth="1"/>
    <col min="3" max="3" width="26.421875" style="4" customWidth="1"/>
    <col min="4" max="4" width="3.140625" style="4" customWidth="1"/>
    <col min="5" max="5" width="9.8515625" style="4" hidden="1" customWidth="1" outlineLevel="1"/>
    <col min="6" max="7" width="12.7109375" style="4" hidden="1" customWidth="1" outlineLevel="1"/>
    <col min="8" max="8" width="4.00390625" style="4" hidden="1" customWidth="1" outlineLevel="1"/>
    <col min="9" max="9" width="7.421875" style="4" hidden="1" customWidth="1" outlineLevel="1"/>
    <col min="10" max="10" width="11.140625" style="4" bestFit="1" customWidth="1" outlineLevel="1"/>
    <col min="11" max="11" width="39.8515625" style="4" customWidth="1"/>
    <col min="12" max="12" width="20.00390625" style="17" customWidth="1"/>
    <col min="13" max="13" width="6.00390625" style="4" hidden="1" customWidth="1" outlineLevel="1"/>
    <col min="14" max="14" width="6.140625" style="4" hidden="1" customWidth="1" outlineLevel="1"/>
    <col min="15" max="15" width="19.8515625" style="4" hidden="1" customWidth="1" collapsed="1"/>
    <col min="16" max="16" width="12.140625" style="4" hidden="1" customWidth="1"/>
    <col min="17" max="17" width="2.140625" style="4" hidden="1" customWidth="1"/>
    <col min="18" max="18" width="13.421875" style="4" hidden="1" customWidth="1"/>
    <col min="19" max="19" width="10.7109375" style="4" hidden="1" customWidth="1"/>
    <col min="20" max="20" width="10.421875" style="4" hidden="1" customWidth="1"/>
    <col min="21" max="21" width="14.57421875" style="4" hidden="1" customWidth="1"/>
    <col min="22" max="22" width="10.7109375" style="4" hidden="1" customWidth="1" outlineLevel="1"/>
    <col min="23" max="23" width="0.85546875" style="4" hidden="1" customWidth="1" outlineLevel="1"/>
    <col min="24" max="28" width="10.7109375" style="4" hidden="1" customWidth="1" outlineLevel="1"/>
    <col min="29" max="29" width="0.85546875" style="4" hidden="1" customWidth="1" outlineLevel="1"/>
    <col min="30" max="32" width="10.7109375" style="4" hidden="1" customWidth="1" outlineLevel="1"/>
    <col min="33" max="33" width="0.85546875" style="4" hidden="1" customWidth="1" outlineLevel="1"/>
    <col min="34" max="34" width="10.7109375" style="5" hidden="1" customWidth="1" outlineLevel="1"/>
    <col min="35" max="37" width="10.7109375" style="4" hidden="1" customWidth="1" outlineLevel="1"/>
    <col min="38" max="38" width="3.28125" style="4" hidden="1" customWidth="1" outlineLevel="1"/>
    <col min="39" max="39" width="4.57421875" style="4" customWidth="1" collapsed="1"/>
    <col min="40" max="40" width="16.8515625" style="6" customWidth="1"/>
    <col min="41" max="41" width="8.421875" style="6" bestFit="1" customWidth="1"/>
    <col min="42" max="42" width="63.140625" style="6" customWidth="1"/>
    <col min="43" max="43" width="2.00390625" style="4" customWidth="1"/>
    <col min="44" max="16384" width="11.421875" style="4" customWidth="1"/>
  </cols>
  <sheetData>
    <row r="1" spans="2:4" ht="15" hidden="1">
      <c r="B1" s="2"/>
      <c r="C1" s="3"/>
      <c r="D1" s="3"/>
    </row>
    <row r="2" spans="3:18" ht="15" hidden="1">
      <c r="C2" s="7" t="s">
        <v>28</v>
      </c>
      <c r="D2" s="7"/>
      <c r="E2" s="1"/>
      <c r="F2" s="1"/>
      <c r="G2" s="1"/>
      <c r="H2" s="1"/>
      <c r="R2" s="8"/>
    </row>
    <row r="3" ht="15" hidden="1"/>
    <row r="4" spans="3:42" ht="15" hidden="1">
      <c r="C4" s="200" t="s">
        <v>0</v>
      </c>
      <c r="D4" s="91"/>
      <c r="E4" s="92"/>
      <c r="F4" s="93" t="s">
        <v>1</v>
      </c>
      <c r="G4" s="94"/>
      <c r="H4" s="95"/>
      <c r="I4" s="92" t="s">
        <v>14</v>
      </c>
      <c r="J4" s="202" t="s">
        <v>2</v>
      </c>
      <c r="K4" s="95"/>
      <c r="L4" s="96" t="s">
        <v>3</v>
      </c>
      <c r="M4" s="97"/>
      <c r="N4" s="97"/>
      <c r="O4" s="97"/>
      <c r="P4" s="98"/>
      <c r="Q4" s="99"/>
      <c r="R4" s="100" t="s">
        <v>4</v>
      </c>
      <c r="S4" s="101"/>
      <c r="T4" s="102"/>
      <c r="U4" s="95"/>
      <c r="V4" s="103" t="s">
        <v>5</v>
      </c>
      <c r="W4" s="99"/>
      <c r="X4" s="100" t="s">
        <v>6</v>
      </c>
      <c r="Y4" s="101"/>
      <c r="Z4" s="101"/>
      <c r="AA4" s="101"/>
      <c r="AB4" s="102"/>
      <c r="AC4" s="99"/>
      <c r="AD4" s="100" t="s">
        <v>7</v>
      </c>
      <c r="AE4" s="101"/>
      <c r="AF4" s="102"/>
      <c r="AG4" s="99"/>
      <c r="AH4" s="100" t="str">
        <f>+'[1]ARG_C'!AD4</f>
        <v>% Crecimiento 2012-11</v>
      </c>
      <c r="AI4" s="101"/>
      <c r="AJ4" s="101"/>
      <c r="AK4" s="102"/>
      <c r="AL4" s="95"/>
      <c r="AM4" s="204" t="s">
        <v>20</v>
      </c>
      <c r="AN4" s="9"/>
      <c r="AO4" s="9"/>
      <c r="AP4" s="9"/>
    </row>
    <row r="5" spans="3:42" ht="15" hidden="1">
      <c r="C5" s="201"/>
      <c r="D5" s="21"/>
      <c r="E5" s="104" t="s">
        <v>18</v>
      </c>
      <c r="F5" s="105" t="str">
        <f>+'[1]TLATAM'!$D$5</f>
        <v>2012</v>
      </c>
      <c r="G5" s="106" t="s">
        <v>19</v>
      </c>
      <c r="H5" s="95"/>
      <c r="I5" s="104"/>
      <c r="J5" s="203"/>
      <c r="K5" s="95"/>
      <c r="L5" s="107" t="s">
        <v>8</v>
      </c>
      <c r="M5" s="108" t="s">
        <v>9</v>
      </c>
      <c r="N5" s="108" t="s">
        <v>21</v>
      </c>
      <c r="O5" s="108" t="s">
        <v>10</v>
      </c>
      <c r="P5" s="109" t="s">
        <v>11</v>
      </c>
      <c r="Q5" s="99"/>
      <c r="R5" s="110" t="s">
        <v>5</v>
      </c>
      <c r="S5" s="111" t="s">
        <v>12</v>
      </c>
      <c r="T5" s="112" t="s">
        <v>13</v>
      </c>
      <c r="U5" s="95"/>
      <c r="V5" s="113">
        <f>+'[1]TLATAM'!$R$5</f>
        <v>2011</v>
      </c>
      <c r="W5" s="99"/>
      <c r="X5" s="114" t="s">
        <v>8</v>
      </c>
      <c r="Y5" s="115" t="s">
        <v>9</v>
      </c>
      <c r="Z5" s="115"/>
      <c r="AA5" s="115" t="s">
        <v>10</v>
      </c>
      <c r="AB5" s="112" t="s">
        <v>11</v>
      </c>
      <c r="AC5" s="99"/>
      <c r="AD5" s="114" t="s">
        <v>8</v>
      </c>
      <c r="AE5" s="115" t="s">
        <v>9</v>
      </c>
      <c r="AF5" s="112" t="s">
        <v>11</v>
      </c>
      <c r="AG5" s="99"/>
      <c r="AH5" s="114" t="s">
        <v>8</v>
      </c>
      <c r="AI5" s="115" t="s">
        <v>9</v>
      </c>
      <c r="AJ5" s="115" t="s">
        <v>10</v>
      </c>
      <c r="AK5" s="112" t="s">
        <v>11</v>
      </c>
      <c r="AL5" s="95"/>
      <c r="AM5" s="205"/>
      <c r="AN5" s="10"/>
      <c r="AO5" s="10"/>
      <c r="AP5" s="10"/>
    </row>
    <row r="6" spans="3:39" ht="20.25" customHeight="1" hidden="1">
      <c r="C6" s="22"/>
      <c r="D6" s="23"/>
      <c r="E6" s="24"/>
      <c r="F6" s="18"/>
      <c r="G6" s="18"/>
      <c r="H6" s="18"/>
      <c r="I6" s="18"/>
      <c r="J6" s="25">
        <f>+J7+J8+J9</f>
        <v>100</v>
      </c>
      <c r="K6" s="18"/>
      <c r="L6" s="26">
        <v>0.5</v>
      </c>
      <c r="M6" s="26">
        <v>0.9</v>
      </c>
      <c r="N6" s="26">
        <v>0.95</v>
      </c>
      <c r="O6" s="26">
        <v>1</v>
      </c>
      <c r="P6" s="26">
        <v>1.25</v>
      </c>
      <c r="Q6" s="18"/>
      <c r="R6" s="18"/>
      <c r="S6" s="18"/>
      <c r="T6" s="27">
        <v>100</v>
      </c>
      <c r="U6" s="18"/>
      <c r="V6" s="28"/>
      <c r="W6" s="24"/>
      <c r="X6" s="29">
        <v>50</v>
      </c>
      <c r="Y6" s="30">
        <v>90</v>
      </c>
      <c r="Z6" s="30">
        <v>95</v>
      </c>
      <c r="AA6" s="30">
        <v>100</v>
      </c>
      <c r="AB6" s="31">
        <v>125</v>
      </c>
      <c r="AC6" s="24"/>
      <c r="AD6" s="28"/>
      <c r="AE6" s="28"/>
      <c r="AF6" s="28"/>
      <c r="AG6" s="24"/>
      <c r="AH6" s="19"/>
      <c r="AI6" s="18"/>
      <c r="AJ6" s="18"/>
      <c r="AK6" s="18"/>
      <c r="AL6" s="18"/>
      <c r="AM6" s="18"/>
    </row>
    <row r="7" spans="3:42" ht="17.25" customHeight="1" hidden="1">
      <c r="C7" s="32" t="s">
        <v>15</v>
      </c>
      <c r="D7" s="33"/>
      <c r="E7" s="34">
        <v>94</v>
      </c>
      <c r="F7" s="35">
        <v>100</v>
      </c>
      <c r="G7" s="36">
        <v>104</v>
      </c>
      <c r="H7" s="18"/>
      <c r="I7" s="37">
        <f>F7</f>
        <v>100</v>
      </c>
      <c r="J7" s="38">
        <v>40</v>
      </c>
      <c r="K7" s="21"/>
      <c r="L7" s="39">
        <f>O7*E7/100</f>
        <v>84.6</v>
      </c>
      <c r="M7" s="40">
        <f>+L7/2+O7/2</f>
        <v>87.3</v>
      </c>
      <c r="N7" s="40">
        <f>+M7*2/3+O7*1/3</f>
        <v>88.19999999999999</v>
      </c>
      <c r="O7" s="41">
        <v>90</v>
      </c>
      <c r="P7" s="42">
        <f>O7*G7/100</f>
        <v>93.6</v>
      </c>
      <c r="Q7" s="21"/>
      <c r="R7" s="43">
        <v>110</v>
      </c>
      <c r="S7" s="44">
        <f>IF(I7=0,0,R7/I7*100)</f>
        <v>110.00000000000001</v>
      </c>
      <c r="T7" s="45">
        <f>IF(S7&lt;L7,0,IF(S7&lt;=M7,+($Y$6-$X$6)*($S7-L7)/(M7-L7)+$X$6,IF(S7&lt;=N7,+($Z$6-$Y$6)*($S7-M7)/(N7-M7)+$Y$6,IF(S7&lt;=O7,($AA$6-$Z$6)*($S7-N7)/(O7-N7)+$Z$6,IF(S7&lt;=P7,($AB$6-$AA$6)*($S7-O7)/(P7-O7)+$AA$6,125)))))*J7/100</f>
        <v>50</v>
      </c>
      <c r="U7" s="46">
        <f>(T7*$J$6/J7)/100</f>
        <v>1.25</v>
      </c>
      <c r="V7" s="37" t="e">
        <f>+#REF!+#REF!+#REF!</f>
        <v>#REF!</v>
      </c>
      <c r="W7" s="21"/>
      <c r="X7" s="47">
        <f aca="true" t="shared" si="0" ref="X7:AB9">$F7*L7/100</f>
        <v>84.6</v>
      </c>
      <c r="Y7" s="48">
        <f t="shared" si="0"/>
        <v>87.3</v>
      </c>
      <c r="Z7" s="48">
        <f t="shared" si="0"/>
        <v>88.19999999999999</v>
      </c>
      <c r="AA7" s="48">
        <f t="shared" si="0"/>
        <v>90</v>
      </c>
      <c r="AB7" s="49">
        <f t="shared" si="0"/>
        <v>93.6</v>
      </c>
      <c r="AC7" s="21"/>
      <c r="AD7" s="47">
        <f>X7-AA7</f>
        <v>-5.400000000000006</v>
      </c>
      <c r="AE7" s="48">
        <f>Y7-AA7</f>
        <v>-2.700000000000003</v>
      </c>
      <c r="AF7" s="49">
        <f>AB7-AA7</f>
        <v>3.5999999999999943</v>
      </c>
      <c r="AG7" s="21"/>
      <c r="AH7" s="50" t="e">
        <f aca="true" t="shared" si="1" ref="AH7:AI9">(X7/$V7-1)*100</f>
        <v>#REF!</v>
      </c>
      <c r="AI7" s="51" t="e">
        <f t="shared" si="1"/>
        <v>#REF!</v>
      </c>
      <c r="AJ7" s="51" t="e">
        <f aca="true" t="shared" si="2" ref="AJ7:AK9">(AA7/$V7-1)*100</f>
        <v>#REF!</v>
      </c>
      <c r="AK7" s="52" t="e">
        <f t="shared" si="2"/>
        <v>#REF!</v>
      </c>
      <c r="AL7" s="18"/>
      <c r="AM7" s="53">
        <f>(T7/J7)*100</f>
        <v>125</v>
      </c>
      <c r="AN7" s="11"/>
      <c r="AO7" s="11"/>
      <c r="AP7" s="11"/>
    </row>
    <row r="8" spans="2:42" ht="17.25" customHeight="1" hidden="1">
      <c r="B8" s="12"/>
      <c r="C8" s="54" t="s">
        <v>16</v>
      </c>
      <c r="D8" s="55"/>
      <c r="E8" s="56">
        <v>90</v>
      </c>
      <c r="F8" s="57">
        <v>100</v>
      </c>
      <c r="G8" s="58">
        <v>110</v>
      </c>
      <c r="H8" s="18"/>
      <c r="I8" s="59">
        <f>F8</f>
        <v>100</v>
      </c>
      <c r="J8" s="60">
        <v>30</v>
      </c>
      <c r="K8" s="21"/>
      <c r="L8" s="61">
        <f>O8*E8/100</f>
        <v>72</v>
      </c>
      <c r="M8" s="62">
        <f>+L8/2+O8/2</f>
        <v>76</v>
      </c>
      <c r="N8" s="62">
        <f>+M8*2/3+O8*1/3</f>
        <v>77.33333333333333</v>
      </c>
      <c r="O8" s="63">
        <v>80</v>
      </c>
      <c r="P8" s="64">
        <f>O8*G8/100</f>
        <v>88</v>
      </c>
      <c r="Q8" s="21"/>
      <c r="R8" s="65">
        <v>100</v>
      </c>
      <c r="S8" s="66">
        <f>IF(I8=0,0,R8/I8*100)</f>
        <v>100</v>
      </c>
      <c r="T8" s="67">
        <f>IF(S8&lt;L8,0,IF(S8&lt;=M8,+($Y$6-$X$6)*($S8-L8)/(M8-L8)+$X$6,IF(S8&lt;=N8,+($Z$6-$Y$6)*($S8-M8)/(N8-M8)+$Y$6,IF(S8&lt;=O8,($AA$6-$Z$6)*($S8-N8)/(O8-N8)+$Z$6,IF(S8&lt;=P8,($AB$6-$AA$6)*($S8-O8)/(P8-O8)+$AA$6,125)))))*J8/100</f>
        <v>37.5</v>
      </c>
      <c r="U8" s="46">
        <f>(T8*$J$6/J8)/100</f>
        <v>1.25</v>
      </c>
      <c r="V8" s="59" t="e">
        <f>+#REF!+#REF!+#REF!</f>
        <v>#REF!</v>
      </c>
      <c r="W8" s="21"/>
      <c r="X8" s="68">
        <f t="shared" si="0"/>
        <v>72</v>
      </c>
      <c r="Y8" s="69">
        <f t="shared" si="0"/>
        <v>76</v>
      </c>
      <c r="Z8" s="69">
        <f t="shared" si="0"/>
        <v>77.33333333333333</v>
      </c>
      <c r="AA8" s="69">
        <f t="shared" si="0"/>
        <v>80</v>
      </c>
      <c r="AB8" s="70">
        <f t="shared" si="0"/>
        <v>88</v>
      </c>
      <c r="AC8" s="21"/>
      <c r="AD8" s="68">
        <f>X8-AA8</f>
        <v>-8</v>
      </c>
      <c r="AE8" s="69">
        <f>Y8-AA8</f>
        <v>-4</v>
      </c>
      <c r="AF8" s="70">
        <f>AB8-AA8</f>
        <v>8</v>
      </c>
      <c r="AG8" s="21"/>
      <c r="AH8" s="71" t="e">
        <f t="shared" si="1"/>
        <v>#REF!</v>
      </c>
      <c r="AI8" s="72" t="e">
        <f t="shared" si="1"/>
        <v>#REF!</v>
      </c>
      <c r="AJ8" s="72" t="e">
        <f t="shared" si="2"/>
        <v>#REF!</v>
      </c>
      <c r="AK8" s="73" t="e">
        <f t="shared" si="2"/>
        <v>#REF!</v>
      </c>
      <c r="AL8" s="18"/>
      <c r="AM8" s="74">
        <f>(T8/J8)*100</f>
        <v>125</v>
      </c>
      <c r="AN8" s="11"/>
      <c r="AO8" s="11"/>
      <c r="AP8" s="11"/>
    </row>
    <row r="9" spans="3:39" ht="15" hidden="1">
      <c r="C9" s="75" t="s">
        <v>17</v>
      </c>
      <c r="D9" s="76"/>
      <c r="E9" s="77">
        <v>95</v>
      </c>
      <c r="F9" s="78">
        <v>100</v>
      </c>
      <c r="G9" s="79">
        <v>105</v>
      </c>
      <c r="H9" s="18"/>
      <c r="I9" s="80">
        <f>F9</f>
        <v>100</v>
      </c>
      <c r="J9" s="81">
        <v>30</v>
      </c>
      <c r="K9" s="21"/>
      <c r="L9" s="82">
        <f>O9*E9/100</f>
        <v>85.5</v>
      </c>
      <c r="M9" s="83">
        <f>+L9/2+O9/2</f>
        <v>87.75</v>
      </c>
      <c r="N9" s="84">
        <f>+M9*2/3+O9*1/3</f>
        <v>88.5</v>
      </c>
      <c r="O9" s="85">
        <v>90</v>
      </c>
      <c r="P9" s="86">
        <f>G9*O9/100</f>
        <v>94.5</v>
      </c>
      <c r="Q9" s="21"/>
      <c r="R9" s="87">
        <v>113</v>
      </c>
      <c r="S9" s="88">
        <f>IF(I9=0,0,R9/I9*100)</f>
        <v>112.99999999999999</v>
      </c>
      <c r="T9" s="89">
        <f>IF(S9&lt;L9,0,IF(S9&lt;=M9,+($Y$6-$X$6)*($S9-L9)/(M9-L9)+$X$6,IF(S9&lt;=N9,+($Z$6-$Y$6)*($S9-M9)/(N9-M9)+$Y$6,IF(S9&lt;=O9,($AA$6-$Z$6)*($S9-N9)/(O9-N9)+$Z$6,IF(S9&lt;=P9,($AB$6-$AA$6)*($S9-O9)/(P9-O9)+$AA$6,125)))))*J9/100</f>
        <v>37.5</v>
      </c>
      <c r="U9" s="46">
        <f>(T9*$J$6/J9)/100</f>
        <v>1.25</v>
      </c>
      <c r="V9" s="59"/>
      <c r="W9" s="21"/>
      <c r="X9" s="68">
        <f t="shared" si="0"/>
        <v>85.5</v>
      </c>
      <c r="Y9" s="69">
        <f t="shared" si="0"/>
        <v>87.75</v>
      </c>
      <c r="Z9" s="69">
        <f t="shared" si="0"/>
        <v>88.5</v>
      </c>
      <c r="AA9" s="69">
        <f t="shared" si="0"/>
        <v>90</v>
      </c>
      <c r="AB9" s="70">
        <f t="shared" si="0"/>
        <v>94.5</v>
      </c>
      <c r="AC9" s="21"/>
      <c r="AD9" s="68">
        <f>X9-AA9</f>
        <v>-4.5</v>
      </c>
      <c r="AE9" s="69">
        <f>Y9-AA9</f>
        <v>-2.25</v>
      </c>
      <c r="AF9" s="70">
        <f>AB9-AA9</f>
        <v>4.5</v>
      </c>
      <c r="AG9" s="21"/>
      <c r="AH9" s="71" t="e">
        <f t="shared" si="1"/>
        <v>#DIV/0!</v>
      </c>
      <c r="AI9" s="72" t="e">
        <f t="shared" si="1"/>
        <v>#DIV/0!</v>
      </c>
      <c r="AJ9" s="72" t="e">
        <f t="shared" si="2"/>
        <v>#DIV/0!</v>
      </c>
      <c r="AK9" s="73" t="e">
        <f t="shared" si="2"/>
        <v>#DIV/0!</v>
      </c>
      <c r="AL9" s="18"/>
      <c r="AM9" s="90">
        <f>(T9/J9)*100</f>
        <v>125</v>
      </c>
    </row>
    <row r="10" spans="18:21" ht="15" hidden="1">
      <c r="R10" s="13" t="s">
        <v>27</v>
      </c>
      <c r="U10" s="14"/>
    </row>
    <row r="11" spans="18:21" ht="15.75" thickBot="1">
      <c r="R11" s="13"/>
      <c r="U11" s="14"/>
    </row>
    <row r="12" spans="2:43" ht="15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7"/>
      <c r="N12" s="117"/>
      <c r="O12" s="117"/>
      <c r="P12" s="117"/>
      <c r="Q12" s="117"/>
      <c r="R12" s="119"/>
      <c r="S12" s="117"/>
      <c r="T12" s="117"/>
      <c r="U12" s="120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21"/>
      <c r="AO12" s="121"/>
      <c r="AP12" s="121"/>
      <c r="AQ12" s="122"/>
    </row>
    <row r="13" spans="2:43" ht="15" customHeight="1">
      <c r="B13" s="123"/>
      <c r="C13" s="206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8"/>
      <c r="AQ13" s="124"/>
    </row>
    <row r="14" spans="2:43" ht="15" customHeight="1">
      <c r="B14" s="123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1"/>
      <c r="AQ14" s="124"/>
    </row>
    <row r="15" spans="2:43" ht="15.75" customHeight="1">
      <c r="B15" s="123"/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4"/>
      <c r="AQ15" s="124"/>
    </row>
    <row r="16" spans="2:43" ht="15">
      <c r="B16" s="123"/>
      <c r="C16" s="125"/>
      <c r="D16" s="125"/>
      <c r="E16" s="5"/>
      <c r="F16" s="126"/>
      <c r="G16" s="126"/>
      <c r="H16" s="126"/>
      <c r="I16" s="5"/>
      <c r="J16" s="5"/>
      <c r="K16" s="5"/>
      <c r="L16" s="127"/>
      <c r="M16" s="5"/>
      <c r="N16" s="5"/>
      <c r="O16" s="5"/>
      <c r="P16" s="5"/>
      <c r="Q16" s="5"/>
      <c r="R16" s="128"/>
      <c r="S16" s="5"/>
      <c r="T16" s="5"/>
      <c r="U16" s="12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5"/>
      <c r="AJ16" s="5"/>
      <c r="AK16" s="5"/>
      <c r="AL16" s="5"/>
      <c r="AM16" s="5"/>
      <c r="AQ16" s="124"/>
    </row>
    <row r="17" spans="2:43" ht="18" customHeight="1">
      <c r="B17" s="123"/>
      <c r="C17" s="142"/>
      <c r="D17" s="215" t="s">
        <v>13</v>
      </c>
      <c r="E17" s="215"/>
      <c r="F17" s="215"/>
      <c r="G17" s="215"/>
      <c r="H17" s="215"/>
      <c r="I17" s="215"/>
      <c r="J17" s="215"/>
      <c r="K17" s="215"/>
      <c r="L17" s="170" t="s">
        <v>31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216" t="s">
        <v>43</v>
      </c>
      <c r="AO17" s="217"/>
      <c r="AP17" s="217"/>
      <c r="AQ17" s="139"/>
    </row>
    <row r="18" spans="2:43" ht="18" customHeight="1">
      <c r="B18" s="123"/>
      <c r="C18" s="145" t="s">
        <v>22</v>
      </c>
      <c r="D18" s="190">
        <v>0</v>
      </c>
      <c r="E18" s="191"/>
      <c r="F18" s="191"/>
      <c r="G18" s="191"/>
      <c r="H18" s="191"/>
      <c r="I18" s="191"/>
      <c r="J18" s="191"/>
      <c r="K18" s="191"/>
      <c r="L18" s="146">
        <v>0.7</v>
      </c>
      <c r="M18" s="147"/>
      <c r="N18" s="147"/>
      <c r="O18" s="148">
        <f>T6/100*70</f>
        <v>70</v>
      </c>
      <c r="P18" s="149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>
        <v>0</v>
      </c>
      <c r="AO18" s="192" t="s">
        <v>29</v>
      </c>
      <c r="AP18" s="193"/>
      <c r="AQ18" s="124"/>
    </row>
    <row r="19" spans="2:43" ht="18" customHeight="1">
      <c r="B19" s="123"/>
      <c r="C19" s="150" t="s">
        <v>23</v>
      </c>
      <c r="D19" s="194">
        <v>0</v>
      </c>
      <c r="E19" s="195"/>
      <c r="F19" s="195"/>
      <c r="G19" s="195"/>
      <c r="H19" s="195"/>
      <c r="I19" s="195"/>
      <c r="J19" s="195"/>
      <c r="K19" s="196"/>
      <c r="L19" s="146">
        <v>0.3</v>
      </c>
      <c r="M19" s="151"/>
      <c r="N19" s="151"/>
      <c r="O19" s="148">
        <f>D19/100*30</f>
        <v>0</v>
      </c>
      <c r="P19" s="149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71">
        <v>0</v>
      </c>
      <c r="AO19" s="181" t="s">
        <v>45</v>
      </c>
      <c r="AP19" s="182"/>
      <c r="AQ19" s="124"/>
    </row>
    <row r="20" spans="2:43" ht="18" customHeight="1">
      <c r="B20" s="123"/>
      <c r="C20" s="153" t="s">
        <v>24</v>
      </c>
      <c r="D20" s="197"/>
      <c r="E20" s="198"/>
      <c r="F20" s="198"/>
      <c r="G20" s="198"/>
      <c r="H20" s="198"/>
      <c r="I20" s="198"/>
      <c r="J20" s="198"/>
      <c r="K20" s="199"/>
      <c r="L20" s="154">
        <f>(D18*L18)+(D19*L19)</f>
        <v>0</v>
      </c>
      <c r="M20" s="144"/>
      <c r="N20" s="144"/>
      <c r="O20" s="155"/>
      <c r="P20" s="149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71">
        <v>0</v>
      </c>
      <c r="AO20" s="181" t="s">
        <v>41</v>
      </c>
      <c r="AP20" s="182"/>
      <c r="AQ20" s="124"/>
    </row>
    <row r="21" spans="2:43" ht="18" customHeight="1">
      <c r="B21" s="123"/>
      <c r="C21" s="144"/>
      <c r="D21" s="144"/>
      <c r="E21" s="144"/>
      <c r="F21" s="144"/>
      <c r="G21" s="144"/>
      <c r="H21" s="144"/>
      <c r="I21" s="144"/>
      <c r="J21" s="144"/>
      <c r="K21" s="144"/>
      <c r="L21" s="156"/>
      <c r="M21" s="144"/>
      <c r="N21" s="144"/>
      <c r="O21" s="155">
        <f>O18+O19</f>
        <v>70</v>
      </c>
      <c r="P21" s="149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71">
        <v>0</v>
      </c>
      <c r="AO21" s="181" t="s">
        <v>42</v>
      </c>
      <c r="AP21" s="182"/>
      <c r="AQ21" s="124"/>
    </row>
    <row r="22" spans="2:43" ht="18" customHeight="1">
      <c r="B22" s="123"/>
      <c r="C22" s="144"/>
      <c r="D22" s="144"/>
      <c r="E22" s="144"/>
      <c r="F22" s="144"/>
      <c r="G22" s="144"/>
      <c r="H22" s="144"/>
      <c r="I22" s="144"/>
      <c r="J22" s="144"/>
      <c r="K22" s="144"/>
      <c r="L22" s="156"/>
      <c r="M22" s="144"/>
      <c r="N22" s="144"/>
      <c r="O22" s="155"/>
      <c r="P22" s="14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71">
        <v>0</v>
      </c>
      <c r="AO22" s="183" t="s">
        <v>37</v>
      </c>
      <c r="AP22" s="184"/>
      <c r="AQ22" s="124"/>
    </row>
    <row r="23" spans="2:43" ht="15.75" customHeight="1">
      <c r="B23" s="123"/>
      <c r="C23" s="172" t="s">
        <v>25</v>
      </c>
      <c r="D23" s="144"/>
      <c r="E23" s="144"/>
      <c r="F23" s="144"/>
      <c r="G23" s="144"/>
      <c r="H23" s="144"/>
      <c r="I23" s="144"/>
      <c r="J23" s="144"/>
      <c r="K23" s="144"/>
      <c r="L23" s="170">
        <v>1.6</v>
      </c>
      <c r="M23" s="144"/>
      <c r="N23" s="144"/>
      <c r="O23" s="155"/>
      <c r="P23" s="149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70" t="s">
        <v>44</v>
      </c>
      <c r="AO23" s="152"/>
      <c r="AP23" s="152"/>
      <c r="AQ23" s="124"/>
    </row>
    <row r="24" spans="2:43" ht="16.5">
      <c r="B24" s="123"/>
      <c r="C24" s="144"/>
      <c r="D24" s="144"/>
      <c r="E24" s="144"/>
      <c r="F24" s="144"/>
      <c r="G24" s="144"/>
      <c r="H24" s="144"/>
      <c r="I24" s="144"/>
      <c r="J24" s="144"/>
      <c r="K24" s="144"/>
      <c r="L24" s="156"/>
      <c r="M24" s="144"/>
      <c r="N24" s="144"/>
      <c r="O24" s="156"/>
      <c r="P24" s="149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52"/>
      <c r="AO24" s="152"/>
      <c r="AP24" s="152"/>
      <c r="AQ24" s="124"/>
    </row>
    <row r="25" spans="2:43" ht="18" customHeight="1">
      <c r="B25" s="123"/>
      <c r="C25" s="157" t="s">
        <v>26</v>
      </c>
      <c r="D25" s="158"/>
      <c r="E25" s="158"/>
      <c r="F25" s="158"/>
      <c r="G25" s="158"/>
      <c r="H25" s="158"/>
      <c r="I25" s="158"/>
      <c r="J25" s="158"/>
      <c r="K25" s="159"/>
      <c r="L25" s="169">
        <f>SUM(AN18:AN22)</f>
        <v>0</v>
      </c>
      <c r="M25" s="160"/>
      <c r="N25" s="160"/>
      <c r="O25" s="161">
        <f>L25*L23</f>
        <v>0</v>
      </c>
      <c r="P25" s="149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52"/>
      <c r="AO25" s="152"/>
      <c r="AP25" s="152"/>
      <c r="AQ25" s="124"/>
    </row>
    <row r="26" spans="2:43" ht="16.5">
      <c r="B26" s="123"/>
      <c r="C26" s="144"/>
      <c r="D26" s="144"/>
      <c r="E26" s="144"/>
      <c r="F26" s="144"/>
      <c r="G26" s="144"/>
      <c r="H26" s="144"/>
      <c r="I26" s="144"/>
      <c r="J26" s="144"/>
      <c r="K26" s="144"/>
      <c r="L26" s="156"/>
      <c r="M26" s="144"/>
      <c r="N26" s="144"/>
      <c r="O26" s="156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52"/>
      <c r="AO26" s="152"/>
      <c r="AP26" s="152"/>
      <c r="AQ26" s="124"/>
    </row>
    <row r="27" spans="2:43" ht="16.5">
      <c r="B27" s="123"/>
      <c r="C27" s="144"/>
      <c r="D27" s="144"/>
      <c r="E27" s="144"/>
      <c r="F27" s="144"/>
      <c r="G27" s="144"/>
      <c r="H27" s="144"/>
      <c r="I27" s="144"/>
      <c r="J27" s="144"/>
      <c r="K27" s="144"/>
      <c r="L27" s="156"/>
      <c r="M27" s="144"/>
      <c r="N27" s="144"/>
      <c r="O27" s="156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52"/>
      <c r="AO27" s="152"/>
      <c r="AP27" s="152"/>
      <c r="AQ27" s="124"/>
    </row>
    <row r="28" spans="2:43" ht="23.25">
      <c r="B28" s="123"/>
      <c r="C28" s="162"/>
      <c r="D28" s="185" t="s">
        <v>33</v>
      </c>
      <c r="E28" s="185"/>
      <c r="F28" s="185"/>
      <c r="G28" s="185"/>
      <c r="H28" s="185"/>
      <c r="I28" s="185"/>
      <c r="J28" s="185"/>
      <c r="K28" s="185"/>
      <c r="L28" s="163">
        <f>(L20*L23*L25)/100</f>
        <v>0</v>
      </c>
      <c r="M28" s="164"/>
      <c r="N28" s="16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86" t="s">
        <v>32</v>
      </c>
      <c r="AO28" s="187"/>
      <c r="AP28" s="188"/>
      <c r="AQ28" s="124"/>
    </row>
    <row r="29" spans="2:43" s="18" customFormat="1" ht="18" customHeight="1">
      <c r="B29" s="131"/>
      <c r="C29" s="162"/>
      <c r="D29" s="189" t="s">
        <v>39</v>
      </c>
      <c r="E29" s="189"/>
      <c r="F29" s="189"/>
      <c r="G29" s="189"/>
      <c r="H29" s="189"/>
      <c r="I29" s="189"/>
      <c r="J29" s="189"/>
      <c r="K29" s="189"/>
      <c r="L29" s="168">
        <f>L28/100*25</f>
        <v>0</v>
      </c>
      <c r="M29" s="165"/>
      <c r="N29" s="165"/>
      <c r="O29" s="166"/>
      <c r="P29" s="167"/>
      <c r="Q29" s="167"/>
      <c r="R29" s="167"/>
      <c r="S29" s="167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74" t="s">
        <v>40</v>
      </c>
      <c r="AO29" s="175"/>
      <c r="AP29" s="176"/>
      <c r="AQ29" s="132"/>
    </row>
    <row r="30" spans="2:43" ht="16.5">
      <c r="B30" s="123"/>
      <c r="C30" s="5"/>
      <c r="D30" s="5"/>
      <c r="E30" s="5"/>
      <c r="F30" s="5"/>
      <c r="G30" s="5"/>
      <c r="H30" s="5"/>
      <c r="I30" s="5"/>
      <c r="J30" s="5"/>
      <c r="K30" s="5"/>
      <c r="L30" s="140"/>
      <c r="M30" s="5"/>
      <c r="N30" s="5"/>
      <c r="O30" s="13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5"/>
      <c r="AJ30" s="5"/>
      <c r="AK30" s="5"/>
      <c r="AL30" s="5"/>
      <c r="AM30" s="5"/>
      <c r="AN30" s="174" t="s">
        <v>38</v>
      </c>
      <c r="AO30" s="175"/>
      <c r="AP30" s="176"/>
      <c r="AQ30" s="124"/>
    </row>
    <row r="31" spans="2:43" ht="20.25" customHeight="1">
      <c r="B31" s="123"/>
      <c r="C31" s="130" t="s">
        <v>27</v>
      </c>
      <c r="D31" s="177" t="s">
        <v>34</v>
      </c>
      <c r="E31" s="177"/>
      <c r="F31" s="177"/>
      <c r="G31" s="177"/>
      <c r="H31" s="177"/>
      <c r="I31" s="177"/>
      <c r="J31" s="177"/>
      <c r="K31" s="177"/>
      <c r="L31" s="141">
        <f>L28-L29</f>
        <v>0</v>
      </c>
      <c r="M31" s="5"/>
      <c r="N31" s="5"/>
      <c r="O31" s="13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5"/>
      <c r="AJ31" s="5"/>
      <c r="AK31" s="5"/>
      <c r="AL31" s="5"/>
      <c r="AM31" s="5"/>
      <c r="AN31" s="178" t="s">
        <v>35</v>
      </c>
      <c r="AO31" s="179"/>
      <c r="AP31" s="180"/>
      <c r="AQ31" s="124"/>
    </row>
    <row r="32" spans="2:43" ht="15.7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7"/>
      <c r="AO32" s="137"/>
      <c r="AP32" s="137"/>
      <c r="AQ32" s="138"/>
    </row>
    <row r="33" spans="3:12" ht="15">
      <c r="C33" s="18"/>
      <c r="D33" s="18"/>
      <c r="E33" s="18"/>
      <c r="F33" s="18"/>
      <c r="G33" s="18"/>
      <c r="H33" s="18"/>
      <c r="I33" s="18"/>
      <c r="J33" s="18"/>
      <c r="K33" s="18"/>
      <c r="L33" s="20" t="e">
        <f>L28/L25</f>
        <v>#DIV/0!</v>
      </c>
    </row>
    <row r="34" spans="19:20" ht="15">
      <c r="S34" s="16"/>
      <c r="T34" s="16"/>
    </row>
  </sheetData>
  <sheetProtection/>
  <mergeCells count="21">
    <mergeCell ref="C4:C5"/>
    <mergeCell ref="J4:J5"/>
    <mergeCell ref="AM4:AM5"/>
    <mergeCell ref="C13:AP15"/>
    <mergeCell ref="D17:K17"/>
    <mergeCell ref="AN17:AP17"/>
    <mergeCell ref="D18:K18"/>
    <mergeCell ref="AO18:AP18"/>
    <mergeCell ref="D19:K19"/>
    <mergeCell ref="AO19:AP19"/>
    <mergeCell ref="D20:K20"/>
    <mergeCell ref="AO20:AP20"/>
    <mergeCell ref="AN30:AP30"/>
    <mergeCell ref="D31:K31"/>
    <mergeCell ref="AN31:AP31"/>
    <mergeCell ref="AO21:AP21"/>
    <mergeCell ref="AO22:AP22"/>
    <mergeCell ref="D28:K28"/>
    <mergeCell ref="AN28:AP28"/>
    <mergeCell ref="D29:K29"/>
    <mergeCell ref="AN29:AP2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B1:AQ34"/>
  <sheetViews>
    <sheetView tabSelected="1" zoomScale="80" zoomScaleNormal="80" zoomScalePageLayoutView="0" workbookViewId="0" topLeftCell="A11">
      <selection activeCell="AO19" sqref="AO19:AP19"/>
    </sheetView>
  </sheetViews>
  <sheetFormatPr defaultColWidth="11.421875" defaultRowHeight="12.75" outlineLevelCol="1"/>
  <cols>
    <col min="1" max="1" width="4.00390625" style="4" customWidth="1"/>
    <col min="2" max="2" width="3.140625" style="4" customWidth="1"/>
    <col min="3" max="3" width="26.421875" style="4" customWidth="1"/>
    <col min="4" max="4" width="3.140625" style="4" customWidth="1"/>
    <col min="5" max="5" width="9.8515625" style="4" hidden="1" customWidth="1" outlineLevel="1"/>
    <col min="6" max="7" width="12.7109375" style="4" hidden="1" customWidth="1" outlineLevel="1"/>
    <col min="8" max="8" width="4.00390625" style="4" hidden="1" customWidth="1" outlineLevel="1"/>
    <col min="9" max="9" width="7.421875" style="4" hidden="1" customWidth="1" outlineLevel="1"/>
    <col min="10" max="10" width="11.140625" style="4" bestFit="1" customWidth="1" outlineLevel="1"/>
    <col min="11" max="11" width="39.8515625" style="4" customWidth="1"/>
    <col min="12" max="12" width="20.00390625" style="15" customWidth="1"/>
    <col min="13" max="13" width="6.00390625" style="4" hidden="1" customWidth="1" outlineLevel="1"/>
    <col min="14" max="14" width="6.140625" style="4" hidden="1" customWidth="1" outlineLevel="1"/>
    <col min="15" max="15" width="19.8515625" style="4" hidden="1" customWidth="1" collapsed="1"/>
    <col min="16" max="16" width="12.140625" style="4" hidden="1" customWidth="1"/>
    <col min="17" max="17" width="2.140625" style="4" hidden="1" customWidth="1"/>
    <col min="18" max="18" width="13.421875" style="4" hidden="1" customWidth="1"/>
    <col min="19" max="19" width="10.7109375" style="4" hidden="1" customWidth="1"/>
    <col min="20" max="20" width="10.421875" style="4" hidden="1" customWidth="1"/>
    <col min="21" max="21" width="14.57421875" style="4" hidden="1" customWidth="1"/>
    <col min="22" max="22" width="10.7109375" style="4" hidden="1" customWidth="1" outlineLevel="1"/>
    <col min="23" max="23" width="0.85546875" style="4" hidden="1" customWidth="1" outlineLevel="1"/>
    <col min="24" max="28" width="10.7109375" style="4" hidden="1" customWidth="1" outlineLevel="1"/>
    <col min="29" max="29" width="0.85546875" style="4" hidden="1" customWidth="1" outlineLevel="1"/>
    <col min="30" max="32" width="10.7109375" style="4" hidden="1" customWidth="1" outlineLevel="1"/>
    <col min="33" max="33" width="0.85546875" style="4" hidden="1" customWidth="1" outlineLevel="1"/>
    <col min="34" max="34" width="10.7109375" style="5" hidden="1" customWidth="1" outlineLevel="1"/>
    <col min="35" max="37" width="10.7109375" style="4" hidden="1" customWidth="1" outlineLevel="1"/>
    <col min="38" max="38" width="3.28125" style="4" hidden="1" customWidth="1" outlineLevel="1"/>
    <col min="39" max="39" width="4.57421875" style="4" customWidth="1" collapsed="1"/>
    <col min="40" max="40" width="16.8515625" style="6" customWidth="1"/>
    <col min="41" max="41" width="8.421875" style="6" bestFit="1" customWidth="1"/>
    <col min="42" max="42" width="63.140625" style="6" customWidth="1"/>
    <col min="43" max="43" width="2.00390625" style="4" customWidth="1"/>
    <col min="44" max="16384" width="11.421875" style="4" customWidth="1"/>
  </cols>
  <sheetData>
    <row r="1" spans="2:4" ht="15" hidden="1">
      <c r="B1" s="2"/>
      <c r="C1" s="3"/>
      <c r="D1" s="3"/>
    </row>
    <row r="2" spans="3:18" ht="15" hidden="1">
      <c r="C2" s="7" t="s">
        <v>28</v>
      </c>
      <c r="D2" s="7"/>
      <c r="E2" s="1"/>
      <c r="F2" s="1"/>
      <c r="G2" s="1"/>
      <c r="H2" s="1"/>
      <c r="R2" s="8"/>
    </row>
    <row r="3" ht="15" hidden="1"/>
    <row r="4" spans="3:42" ht="15" hidden="1">
      <c r="C4" s="200" t="s">
        <v>0</v>
      </c>
      <c r="D4" s="91"/>
      <c r="E4" s="92"/>
      <c r="F4" s="93" t="s">
        <v>1</v>
      </c>
      <c r="G4" s="94"/>
      <c r="H4" s="95"/>
      <c r="I4" s="92" t="s">
        <v>14</v>
      </c>
      <c r="J4" s="202" t="s">
        <v>2</v>
      </c>
      <c r="K4" s="95"/>
      <c r="L4" s="96" t="s">
        <v>3</v>
      </c>
      <c r="M4" s="97"/>
      <c r="N4" s="97"/>
      <c r="O4" s="97"/>
      <c r="P4" s="98"/>
      <c r="Q4" s="99"/>
      <c r="R4" s="100" t="s">
        <v>4</v>
      </c>
      <c r="S4" s="101"/>
      <c r="T4" s="102"/>
      <c r="U4" s="95"/>
      <c r="V4" s="103" t="s">
        <v>5</v>
      </c>
      <c r="W4" s="99"/>
      <c r="X4" s="100" t="s">
        <v>6</v>
      </c>
      <c r="Y4" s="101"/>
      <c r="Z4" s="101"/>
      <c r="AA4" s="101"/>
      <c r="AB4" s="102"/>
      <c r="AC4" s="99"/>
      <c r="AD4" s="100" t="s">
        <v>7</v>
      </c>
      <c r="AE4" s="101"/>
      <c r="AF4" s="102"/>
      <c r="AG4" s="99"/>
      <c r="AH4" s="100" t="str">
        <f>+'[1]ARG_C'!AD4</f>
        <v>% Crecimiento 2012-11</v>
      </c>
      <c r="AI4" s="101"/>
      <c r="AJ4" s="101"/>
      <c r="AK4" s="102"/>
      <c r="AL4" s="95"/>
      <c r="AM4" s="204" t="s">
        <v>20</v>
      </c>
      <c r="AN4" s="9"/>
      <c r="AO4" s="9"/>
      <c r="AP4" s="9"/>
    </row>
    <row r="5" spans="3:42" ht="15" hidden="1">
      <c r="C5" s="201"/>
      <c r="D5" s="21"/>
      <c r="E5" s="104" t="s">
        <v>18</v>
      </c>
      <c r="F5" s="105" t="str">
        <f>+'[1]TLATAM'!$D$5</f>
        <v>2012</v>
      </c>
      <c r="G5" s="106" t="s">
        <v>19</v>
      </c>
      <c r="H5" s="95"/>
      <c r="I5" s="104"/>
      <c r="J5" s="203"/>
      <c r="K5" s="95"/>
      <c r="L5" s="107" t="s">
        <v>8</v>
      </c>
      <c r="M5" s="108" t="s">
        <v>9</v>
      </c>
      <c r="N5" s="108" t="s">
        <v>21</v>
      </c>
      <c r="O5" s="108" t="s">
        <v>10</v>
      </c>
      <c r="P5" s="109" t="s">
        <v>11</v>
      </c>
      <c r="Q5" s="99"/>
      <c r="R5" s="110" t="s">
        <v>5</v>
      </c>
      <c r="S5" s="111" t="s">
        <v>12</v>
      </c>
      <c r="T5" s="112" t="s">
        <v>13</v>
      </c>
      <c r="U5" s="95"/>
      <c r="V5" s="113">
        <f>+'[1]TLATAM'!$R$5</f>
        <v>2011</v>
      </c>
      <c r="W5" s="99"/>
      <c r="X5" s="114" t="s">
        <v>8</v>
      </c>
      <c r="Y5" s="115" t="s">
        <v>9</v>
      </c>
      <c r="Z5" s="115"/>
      <c r="AA5" s="115" t="s">
        <v>10</v>
      </c>
      <c r="AB5" s="112" t="s">
        <v>11</v>
      </c>
      <c r="AC5" s="99"/>
      <c r="AD5" s="114" t="s">
        <v>8</v>
      </c>
      <c r="AE5" s="115" t="s">
        <v>9</v>
      </c>
      <c r="AF5" s="112" t="s">
        <v>11</v>
      </c>
      <c r="AG5" s="99"/>
      <c r="AH5" s="114" t="s">
        <v>8</v>
      </c>
      <c r="AI5" s="115" t="s">
        <v>9</v>
      </c>
      <c r="AJ5" s="115" t="s">
        <v>10</v>
      </c>
      <c r="AK5" s="112" t="s">
        <v>11</v>
      </c>
      <c r="AL5" s="95"/>
      <c r="AM5" s="205"/>
      <c r="AN5" s="10"/>
      <c r="AO5" s="10"/>
      <c r="AP5" s="10"/>
    </row>
    <row r="6" spans="3:39" ht="20.25" customHeight="1" hidden="1">
      <c r="C6" s="22"/>
      <c r="D6" s="23"/>
      <c r="E6" s="24"/>
      <c r="F6" s="18"/>
      <c r="G6" s="18"/>
      <c r="H6" s="18"/>
      <c r="I6" s="18"/>
      <c r="J6" s="25">
        <f>+J7+J8+J9</f>
        <v>100</v>
      </c>
      <c r="K6" s="18"/>
      <c r="L6" s="26">
        <v>0.5</v>
      </c>
      <c r="M6" s="26">
        <v>0.9</v>
      </c>
      <c r="N6" s="26">
        <v>0.95</v>
      </c>
      <c r="O6" s="26">
        <v>1</v>
      </c>
      <c r="P6" s="26">
        <v>1.25</v>
      </c>
      <c r="Q6" s="18"/>
      <c r="R6" s="18"/>
      <c r="S6" s="18"/>
      <c r="T6" s="27">
        <v>100</v>
      </c>
      <c r="U6" s="18"/>
      <c r="V6" s="28"/>
      <c r="W6" s="24"/>
      <c r="X6" s="29">
        <v>50</v>
      </c>
      <c r="Y6" s="30">
        <v>90</v>
      </c>
      <c r="Z6" s="30">
        <v>95</v>
      </c>
      <c r="AA6" s="30">
        <v>100</v>
      </c>
      <c r="AB6" s="31">
        <v>125</v>
      </c>
      <c r="AC6" s="24"/>
      <c r="AD6" s="28"/>
      <c r="AE6" s="28"/>
      <c r="AF6" s="28"/>
      <c r="AG6" s="24"/>
      <c r="AH6" s="19"/>
      <c r="AI6" s="18"/>
      <c r="AJ6" s="18"/>
      <c r="AK6" s="18"/>
      <c r="AL6" s="18"/>
      <c r="AM6" s="18"/>
    </row>
    <row r="7" spans="3:42" ht="17.25" customHeight="1" hidden="1">
      <c r="C7" s="32" t="s">
        <v>15</v>
      </c>
      <c r="D7" s="33"/>
      <c r="E7" s="34">
        <v>94</v>
      </c>
      <c r="F7" s="35">
        <v>100</v>
      </c>
      <c r="G7" s="36">
        <v>104</v>
      </c>
      <c r="H7" s="18"/>
      <c r="I7" s="37">
        <f>F7</f>
        <v>100</v>
      </c>
      <c r="J7" s="38">
        <v>40</v>
      </c>
      <c r="K7" s="21"/>
      <c r="L7" s="39">
        <f>O7*E7/100</f>
        <v>84.6</v>
      </c>
      <c r="M7" s="40">
        <f>+L7/2+O7/2</f>
        <v>87.3</v>
      </c>
      <c r="N7" s="40">
        <f>+M7*2/3+O7*1/3</f>
        <v>88.19999999999999</v>
      </c>
      <c r="O7" s="41">
        <v>90</v>
      </c>
      <c r="P7" s="42">
        <f>O7*G7/100</f>
        <v>93.6</v>
      </c>
      <c r="Q7" s="21"/>
      <c r="R7" s="43">
        <v>110</v>
      </c>
      <c r="S7" s="44">
        <f>IF(I7=0,0,R7/I7*100)</f>
        <v>110.00000000000001</v>
      </c>
      <c r="T7" s="45">
        <f>IF(S7&lt;L7,0,IF(S7&lt;=M7,+($Y$6-$X$6)*($S7-L7)/(M7-L7)+$X$6,IF(S7&lt;=N7,+($Z$6-$Y$6)*($S7-M7)/(N7-M7)+$Y$6,IF(S7&lt;=O7,($AA$6-$Z$6)*($S7-N7)/(O7-N7)+$Z$6,IF(S7&lt;=P7,($AB$6-$AA$6)*($S7-O7)/(P7-O7)+$AA$6,125)))))*J7/100</f>
        <v>50</v>
      </c>
      <c r="U7" s="46">
        <f>(T7*$J$6/J7)/100</f>
        <v>1.25</v>
      </c>
      <c r="V7" s="37" t="e">
        <f>+#REF!+#REF!+#REF!</f>
        <v>#REF!</v>
      </c>
      <c r="W7" s="21"/>
      <c r="X7" s="47">
        <f aca="true" t="shared" si="0" ref="X7:AB9">$F7*L7/100</f>
        <v>84.6</v>
      </c>
      <c r="Y7" s="48">
        <f t="shared" si="0"/>
        <v>87.3</v>
      </c>
      <c r="Z7" s="48">
        <f t="shared" si="0"/>
        <v>88.19999999999999</v>
      </c>
      <c r="AA7" s="48">
        <f t="shared" si="0"/>
        <v>90</v>
      </c>
      <c r="AB7" s="49">
        <f t="shared" si="0"/>
        <v>93.6</v>
      </c>
      <c r="AC7" s="21"/>
      <c r="AD7" s="47">
        <f>X7-AA7</f>
        <v>-5.400000000000006</v>
      </c>
      <c r="AE7" s="48">
        <f>Y7-AA7</f>
        <v>-2.700000000000003</v>
      </c>
      <c r="AF7" s="49">
        <f>AB7-AA7</f>
        <v>3.5999999999999943</v>
      </c>
      <c r="AG7" s="21"/>
      <c r="AH7" s="50" t="e">
        <f aca="true" t="shared" si="1" ref="AH7:AI9">(X7/$V7-1)*100</f>
        <v>#REF!</v>
      </c>
      <c r="AI7" s="51" t="e">
        <f t="shared" si="1"/>
        <v>#REF!</v>
      </c>
      <c r="AJ7" s="51" t="e">
        <f aca="true" t="shared" si="2" ref="AJ7:AK9">(AA7/$V7-1)*100</f>
        <v>#REF!</v>
      </c>
      <c r="AK7" s="52" t="e">
        <f t="shared" si="2"/>
        <v>#REF!</v>
      </c>
      <c r="AL7" s="18"/>
      <c r="AM7" s="53">
        <f>(T7/J7)*100</f>
        <v>125</v>
      </c>
      <c r="AN7" s="11"/>
      <c r="AO7" s="11"/>
      <c r="AP7" s="11"/>
    </row>
    <row r="8" spans="2:42" ht="17.25" customHeight="1" hidden="1">
      <c r="B8" s="12"/>
      <c r="C8" s="54" t="s">
        <v>16</v>
      </c>
      <c r="D8" s="55"/>
      <c r="E8" s="56">
        <v>90</v>
      </c>
      <c r="F8" s="57">
        <v>100</v>
      </c>
      <c r="G8" s="58">
        <v>110</v>
      </c>
      <c r="H8" s="18"/>
      <c r="I8" s="59">
        <f>F8</f>
        <v>100</v>
      </c>
      <c r="J8" s="60">
        <v>30</v>
      </c>
      <c r="K8" s="21"/>
      <c r="L8" s="61">
        <f>O8*E8/100</f>
        <v>72</v>
      </c>
      <c r="M8" s="62">
        <f>+L8/2+O8/2</f>
        <v>76</v>
      </c>
      <c r="N8" s="62">
        <f>+M8*2/3+O8*1/3</f>
        <v>77.33333333333333</v>
      </c>
      <c r="O8" s="63">
        <v>80</v>
      </c>
      <c r="P8" s="64">
        <f>O8*G8/100</f>
        <v>88</v>
      </c>
      <c r="Q8" s="21"/>
      <c r="R8" s="65">
        <v>100</v>
      </c>
      <c r="S8" s="66">
        <f>IF(I8=0,0,R8/I8*100)</f>
        <v>100</v>
      </c>
      <c r="T8" s="67">
        <f>IF(S8&lt;L8,0,IF(S8&lt;=M8,+($Y$6-$X$6)*($S8-L8)/(M8-L8)+$X$6,IF(S8&lt;=N8,+($Z$6-$Y$6)*($S8-M8)/(N8-M8)+$Y$6,IF(S8&lt;=O8,($AA$6-$Z$6)*($S8-N8)/(O8-N8)+$Z$6,IF(S8&lt;=P8,($AB$6-$AA$6)*($S8-O8)/(P8-O8)+$AA$6,125)))))*J8/100</f>
        <v>37.5</v>
      </c>
      <c r="U8" s="46">
        <f>(T8*$J$6/J8)/100</f>
        <v>1.25</v>
      </c>
      <c r="V8" s="59" t="e">
        <f>+#REF!+#REF!+#REF!</f>
        <v>#REF!</v>
      </c>
      <c r="W8" s="21"/>
      <c r="X8" s="68">
        <f t="shared" si="0"/>
        <v>72</v>
      </c>
      <c r="Y8" s="69">
        <f t="shared" si="0"/>
        <v>76</v>
      </c>
      <c r="Z8" s="69">
        <f t="shared" si="0"/>
        <v>77.33333333333333</v>
      </c>
      <c r="AA8" s="69">
        <f t="shared" si="0"/>
        <v>80</v>
      </c>
      <c r="AB8" s="70">
        <f t="shared" si="0"/>
        <v>88</v>
      </c>
      <c r="AC8" s="21"/>
      <c r="AD8" s="68">
        <f>X8-AA8</f>
        <v>-8</v>
      </c>
      <c r="AE8" s="69">
        <f>Y8-AA8</f>
        <v>-4</v>
      </c>
      <c r="AF8" s="70">
        <f>AB8-AA8</f>
        <v>8</v>
      </c>
      <c r="AG8" s="21"/>
      <c r="AH8" s="71" t="e">
        <f t="shared" si="1"/>
        <v>#REF!</v>
      </c>
      <c r="AI8" s="72" t="e">
        <f t="shared" si="1"/>
        <v>#REF!</v>
      </c>
      <c r="AJ8" s="72" t="e">
        <f t="shared" si="2"/>
        <v>#REF!</v>
      </c>
      <c r="AK8" s="73" t="e">
        <f t="shared" si="2"/>
        <v>#REF!</v>
      </c>
      <c r="AL8" s="18"/>
      <c r="AM8" s="74">
        <f>(T8/J8)*100</f>
        <v>125</v>
      </c>
      <c r="AN8" s="11"/>
      <c r="AO8" s="11"/>
      <c r="AP8" s="11"/>
    </row>
    <row r="9" spans="3:39" ht="15" hidden="1">
      <c r="C9" s="75" t="s">
        <v>17</v>
      </c>
      <c r="D9" s="76"/>
      <c r="E9" s="77">
        <v>95</v>
      </c>
      <c r="F9" s="78">
        <v>100</v>
      </c>
      <c r="G9" s="79">
        <v>105</v>
      </c>
      <c r="H9" s="18"/>
      <c r="I9" s="80">
        <f>F9</f>
        <v>100</v>
      </c>
      <c r="J9" s="81">
        <v>30</v>
      </c>
      <c r="K9" s="21"/>
      <c r="L9" s="82">
        <f>O9*E9/100</f>
        <v>85.5</v>
      </c>
      <c r="M9" s="83">
        <f>+L9/2+O9/2</f>
        <v>87.75</v>
      </c>
      <c r="N9" s="84">
        <f>+M9*2/3+O9*1/3</f>
        <v>88.5</v>
      </c>
      <c r="O9" s="85">
        <v>90</v>
      </c>
      <c r="P9" s="86">
        <f>G9*O9/100</f>
        <v>94.5</v>
      </c>
      <c r="Q9" s="21"/>
      <c r="R9" s="87">
        <v>113</v>
      </c>
      <c r="S9" s="88">
        <f>IF(I9=0,0,R9/I9*100)</f>
        <v>112.99999999999999</v>
      </c>
      <c r="T9" s="89">
        <f>IF(S9&lt;L9,0,IF(S9&lt;=M9,+($Y$6-$X$6)*($S9-L9)/(M9-L9)+$X$6,IF(S9&lt;=N9,+($Z$6-$Y$6)*($S9-M9)/(N9-M9)+$Y$6,IF(S9&lt;=O9,($AA$6-$Z$6)*($S9-N9)/(O9-N9)+$Z$6,IF(S9&lt;=P9,($AB$6-$AA$6)*($S9-O9)/(P9-O9)+$AA$6,125)))))*J9/100</f>
        <v>37.5</v>
      </c>
      <c r="U9" s="46">
        <f>(T9*$J$6/J9)/100</f>
        <v>1.25</v>
      </c>
      <c r="V9" s="59"/>
      <c r="W9" s="21"/>
      <c r="X9" s="68">
        <f t="shared" si="0"/>
        <v>85.5</v>
      </c>
      <c r="Y9" s="69">
        <f t="shared" si="0"/>
        <v>87.75</v>
      </c>
      <c r="Z9" s="69">
        <f t="shared" si="0"/>
        <v>88.5</v>
      </c>
      <c r="AA9" s="69">
        <f t="shared" si="0"/>
        <v>90</v>
      </c>
      <c r="AB9" s="70">
        <f t="shared" si="0"/>
        <v>94.5</v>
      </c>
      <c r="AC9" s="21"/>
      <c r="AD9" s="68">
        <f>X9-AA9</f>
        <v>-4.5</v>
      </c>
      <c r="AE9" s="69">
        <f>Y9-AA9</f>
        <v>-2.25</v>
      </c>
      <c r="AF9" s="70">
        <f>AB9-AA9</f>
        <v>4.5</v>
      </c>
      <c r="AG9" s="21"/>
      <c r="AH9" s="71" t="e">
        <f t="shared" si="1"/>
        <v>#DIV/0!</v>
      </c>
      <c r="AI9" s="72" t="e">
        <f t="shared" si="1"/>
        <v>#DIV/0!</v>
      </c>
      <c r="AJ9" s="72" t="e">
        <f t="shared" si="2"/>
        <v>#DIV/0!</v>
      </c>
      <c r="AK9" s="73" t="e">
        <f t="shared" si="2"/>
        <v>#DIV/0!</v>
      </c>
      <c r="AL9" s="18"/>
      <c r="AM9" s="90">
        <f>(T9/J9)*100</f>
        <v>125</v>
      </c>
    </row>
    <row r="10" spans="18:21" ht="15" hidden="1">
      <c r="R10" s="13" t="s">
        <v>27</v>
      </c>
      <c r="U10" s="14"/>
    </row>
    <row r="11" spans="12:21" ht="15.75" thickBot="1">
      <c r="L11" s="17"/>
      <c r="R11" s="13"/>
      <c r="U11" s="14"/>
    </row>
    <row r="12" spans="2:43" ht="15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7"/>
      <c r="N12" s="117"/>
      <c r="O12" s="117"/>
      <c r="P12" s="117"/>
      <c r="Q12" s="117"/>
      <c r="R12" s="119"/>
      <c r="S12" s="117"/>
      <c r="T12" s="117"/>
      <c r="U12" s="120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21"/>
      <c r="AO12" s="121"/>
      <c r="AP12" s="121"/>
      <c r="AQ12" s="122"/>
    </row>
    <row r="13" spans="2:43" ht="15" customHeight="1">
      <c r="B13" s="123"/>
      <c r="C13" s="206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8"/>
      <c r="AQ13" s="124"/>
    </row>
    <row r="14" spans="2:43" ht="15" customHeight="1">
      <c r="B14" s="123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1"/>
      <c r="AQ14" s="124"/>
    </row>
    <row r="15" spans="2:43" ht="15.75" customHeight="1">
      <c r="B15" s="123"/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4"/>
      <c r="AQ15" s="124"/>
    </row>
    <row r="16" spans="2:43" ht="15">
      <c r="B16" s="123"/>
      <c r="C16" s="125"/>
      <c r="D16" s="125"/>
      <c r="E16" s="5"/>
      <c r="F16" s="126"/>
      <c r="G16" s="126"/>
      <c r="H16" s="126"/>
      <c r="I16" s="5"/>
      <c r="J16" s="5"/>
      <c r="K16" s="5"/>
      <c r="L16" s="127"/>
      <c r="M16" s="5"/>
      <c r="N16" s="5"/>
      <c r="O16" s="5"/>
      <c r="P16" s="5"/>
      <c r="Q16" s="5"/>
      <c r="R16" s="128"/>
      <c r="S16" s="5"/>
      <c r="T16" s="5"/>
      <c r="U16" s="12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5"/>
      <c r="AJ16" s="5"/>
      <c r="AK16" s="5"/>
      <c r="AL16" s="5"/>
      <c r="AM16" s="5"/>
      <c r="AQ16" s="124"/>
    </row>
    <row r="17" spans="2:43" ht="18" customHeight="1">
      <c r="B17" s="123"/>
      <c r="C17" s="142"/>
      <c r="D17" s="215" t="s">
        <v>13</v>
      </c>
      <c r="E17" s="215"/>
      <c r="F17" s="215"/>
      <c r="G17" s="215"/>
      <c r="H17" s="215"/>
      <c r="I17" s="215"/>
      <c r="J17" s="215"/>
      <c r="K17" s="215"/>
      <c r="L17" s="143" t="s">
        <v>31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216" t="s">
        <v>43</v>
      </c>
      <c r="AO17" s="217"/>
      <c r="AP17" s="217"/>
      <c r="AQ17" s="139"/>
    </row>
    <row r="18" spans="2:43" ht="18" customHeight="1">
      <c r="B18" s="123"/>
      <c r="C18" s="145" t="s">
        <v>22</v>
      </c>
      <c r="D18" s="190">
        <v>0</v>
      </c>
      <c r="E18" s="191"/>
      <c r="F18" s="191"/>
      <c r="G18" s="191"/>
      <c r="H18" s="191"/>
      <c r="I18" s="191"/>
      <c r="J18" s="191"/>
      <c r="K18" s="191"/>
      <c r="L18" s="146">
        <v>0.7</v>
      </c>
      <c r="M18" s="147"/>
      <c r="N18" s="147"/>
      <c r="O18" s="148">
        <f>T6/100*70</f>
        <v>70</v>
      </c>
      <c r="P18" s="149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>
        <v>0</v>
      </c>
      <c r="AO18" s="192" t="s">
        <v>29</v>
      </c>
      <c r="AP18" s="193"/>
      <c r="AQ18" s="124"/>
    </row>
    <row r="19" spans="2:43" ht="18" customHeight="1">
      <c r="B19" s="123"/>
      <c r="C19" s="150" t="s">
        <v>23</v>
      </c>
      <c r="D19" s="194">
        <v>0</v>
      </c>
      <c r="E19" s="195"/>
      <c r="F19" s="195"/>
      <c r="G19" s="195"/>
      <c r="H19" s="195"/>
      <c r="I19" s="195"/>
      <c r="J19" s="195"/>
      <c r="K19" s="196"/>
      <c r="L19" s="146">
        <v>0.3</v>
      </c>
      <c r="M19" s="151"/>
      <c r="N19" s="151"/>
      <c r="O19" s="148">
        <f>D19/100*30</f>
        <v>0</v>
      </c>
      <c r="P19" s="149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71">
        <v>0</v>
      </c>
      <c r="AO19" s="181" t="s">
        <v>45</v>
      </c>
      <c r="AP19" s="182"/>
      <c r="AQ19" s="124"/>
    </row>
    <row r="20" spans="2:43" ht="18" customHeight="1">
      <c r="B20" s="123"/>
      <c r="C20" s="153" t="s">
        <v>24</v>
      </c>
      <c r="D20" s="197"/>
      <c r="E20" s="198"/>
      <c r="F20" s="198"/>
      <c r="G20" s="198"/>
      <c r="H20" s="198"/>
      <c r="I20" s="198"/>
      <c r="J20" s="198"/>
      <c r="K20" s="199"/>
      <c r="L20" s="154">
        <f>(D18*L18)+(D19*L19)</f>
        <v>0</v>
      </c>
      <c r="M20" s="144"/>
      <c r="N20" s="144"/>
      <c r="O20" s="155"/>
      <c r="P20" s="149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71">
        <v>0</v>
      </c>
      <c r="AO20" s="181" t="s">
        <v>41</v>
      </c>
      <c r="AP20" s="182"/>
      <c r="AQ20" s="124"/>
    </row>
    <row r="21" spans="2:43" ht="18" customHeight="1">
      <c r="B21" s="123"/>
      <c r="C21" s="144"/>
      <c r="D21" s="144"/>
      <c r="E21" s="144"/>
      <c r="F21" s="144"/>
      <c r="G21" s="144"/>
      <c r="H21" s="144"/>
      <c r="I21" s="144"/>
      <c r="J21" s="144"/>
      <c r="K21" s="144"/>
      <c r="L21" s="156"/>
      <c r="M21" s="144"/>
      <c r="N21" s="144"/>
      <c r="O21" s="155">
        <f>O18+O19</f>
        <v>70</v>
      </c>
      <c r="P21" s="149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71">
        <v>0</v>
      </c>
      <c r="AO21" s="181" t="s">
        <v>42</v>
      </c>
      <c r="AP21" s="182"/>
      <c r="AQ21" s="124"/>
    </row>
    <row r="22" spans="2:43" ht="18" customHeight="1">
      <c r="B22" s="123"/>
      <c r="C22" s="144"/>
      <c r="D22" s="144"/>
      <c r="E22" s="144"/>
      <c r="F22" s="144"/>
      <c r="G22" s="144"/>
      <c r="H22" s="144"/>
      <c r="I22" s="144"/>
      <c r="J22" s="144"/>
      <c r="K22" s="144"/>
      <c r="L22" s="156"/>
      <c r="M22" s="144"/>
      <c r="N22" s="144"/>
      <c r="O22" s="155"/>
      <c r="P22" s="14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71">
        <v>0</v>
      </c>
      <c r="AO22" s="183" t="s">
        <v>37</v>
      </c>
      <c r="AP22" s="184"/>
      <c r="AQ22" s="124"/>
    </row>
    <row r="23" spans="2:43" ht="15.75" customHeight="1">
      <c r="B23" s="123"/>
      <c r="C23" s="172" t="s">
        <v>25</v>
      </c>
      <c r="D23" s="144"/>
      <c r="E23" s="144"/>
      <c r="F23" s="144"/>
      <c r="G23" s="144"/>
      <c r="H23" s="144"/>
      <c r="I23" s="144"/>
      <c r="J23" s="144"/>
      <c r="K23" s="144"/>
      <c r="L23" s="173">
        <v>2</v>
      </c>
      <c r="M23" s="144"/>
      <c r="N23" s="144"/>
      <c r="O23" s="155"/>
      <c r="P23" s="149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70" t="s">
        <v>44</v>
      </c>
      <c r="AO23" s="152"/>
      <c r="AP23" s="152"/>
      <c r="AQ23" s="124"/>
    </row>
    <row r="24" spans="2:43" ht="16.5">
      <c r="B24" s="123"/>
      <c r="C24" s="144"/>
      <c r="D24" s="144"/>
      <c r="E24" s="144"/>
      <c r="F24" s="144"/>
      <c r="G24" s="144"/>
      <c r="H24" s="144"/>
      <c r="I24" s="144"/>
      <c r="J24" s="144"/>
      <c r="K24" s="144"/>
      <c r="L24" s="156"/>
      <c r="M24" s="144"/>
      <c r="N24" s="144"/>
      <c r="O24" s="156"/>
      <c r="P24" s="149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52"/>
      <c r="AO24" s="152"/>
      <c r="AP24" s="152"/>
      <c r="AQ24" s="124"/>
    </row>
    <row r="25" spans="2:43" ht="18" customHeight="1">
      <c r="B25" s="123"/>
      <c r="C25" s="157" t="s">
        <v>26</v>
      </c>
      <c r="D25" s="158"/>
      <c r="E25" s="158"/>
      <c r="F25" s="158"/>
      <c r="G25" s="158"/>
      <c r="H25" s="158"/>
      <c r="I25" s="158"/>
      <c r="J25" s="158"/>
      <c r="K25" s="159"/>
      <c r="L25" s="169">
        <f>SUM(AN18:AN22)</f>
        <v>0</v>
      </c>
      <c r="M25" s="160"/>
      <c r="N25" s="160"/>
      <c r="O25" s="161">
        <f>L25*L23</f>
        <v>0</v>
      </c>
      <c r="P25" s="149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52"/>
      <c r="AO25" s="152"/>
      <c r="AP25" s="152"/>
      <c r="AQ25" s="124"/>
    </row>
    <row r="26" spans="2:43" ht="16.5">
      <c r="B26" s="123"/>
      <c r="C26" s="144"/>
      <c r="D26" s="144"/>
      <c r="E26" s="144"/>
      <c r="F26" s="144"/>
      <c r="G26" s="144"/>
      <c r="H26" s="144"/>
      <c r="I26" s="144"/>
      <c r="J26" s="144"/>
      <c r="K26" s="144"/>
      <c r="L26" s="156"/>
      <c r="M26" s="144"/>
      <c r="N26" s="144"/>
      <c r="O26" s="156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52"/>
      <c r="AO26" s="152"/>
      <c r="AP26" s="152"/>
      <c r="AQ26" s="124"/>
    </row>
    <row r="27" spans="2:43" ht="16.5">
      <c r="B27" s="123"/>
      <c r="C27" s="144"/>
      <c r="D27" s="144"/>
      <c r="E27" s="144"/>
      <c r="F27" s="144"/>
      <c r="G27" s="144"/>
      <c r="H27" s="144"/>
      <c r="I27" s="144"/>
      <c r="J27" s="144"/>
      <c r="K27" s="144"/>
      <c r="L27" s="156"/>
      <c r="M27" s="144"/>
      <c r="N27" s="144"/>
      <c r="O27" s="156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52"/>
      <c r="AO27" s="152"/>
      <c r="AP27" s="152"/>
      <c r="AQ27" s="124"/>
    </row>
    <row r="28" spans="2:43" ht="23.25">
      <c r="B28" s="123"/>
      <c r="C28" s="162"/>
      <c r="D28" s="185" t="s">
        <v>33</v>
      </c>
      <c r="E28" s="185"/>
      <c r="F28" s="185"/>
      <c r="G28" s="185"/>
      <c r="H28" s="185"/>
      <c r="I28" s="185"/>
      <c r="J28" s="185"/>
      <c r="K28" s="185"/>
      <c r="L28" s="163">
        <f>(L20*L23*L25)/100</f>
        <v>0</v>
      </c>
      <c r="M28" s="164"/>
      <c r="N28" s="16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86" t="s">
        <v>32</v>
      </c>
      <c r="AO28" s="187"/>
      <c r="AP28" s="188"/>
      <c r="AQ28" s="124"/>
    </row>
    <row r="29" spans="2:43" s="18" customFormat="1" ht="18" customHeight="1">
      <c r="B29" s="131"/>
      <c r="C29" s="162"/>
      <c r="D29" s="189" t="s">
        <v>39</v>
      </c>
      <c r="E29" s="189"/>
      <c r="F29" s="189"/>
      <c r="G29" s="189"/>
      <c r="H29" s="189"/>
      <c r="I29" s="189"/>
      <c r="J29" s="189"/>
      <c r="K29" s="189"/>
      <c r="L29" s="168">
        <f>L28/100*25</f>
        <v>0</v>
      </c>
      <c r="M29" s="165"/>
      <c r="N29" s="165"/>
      <c r="O29" s="166"/>
      <c r="P29" s="167"/>
      <c r="Q29" s="167"/>
      <c r="R29" s="167"/>
      <c r="S29" s="167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74" t="s">
        <v>40</v>
      </c>
      <c r="AO29" s="175"/>
      <c r="AP29" s="176"/>
      <c r="AQ29" s="132"/>
    </row>
    <row r="30" spans="2:43" ht="16.5">
      <c r="B30" s="123"/>
      <c r="C30" s="5"/>
      <c r="D30" s="5"/>
      <c r="E30" s="5"/>
      <c r="F30" s="5"/>
      <c r="G30" s="5"/>
      <c r="H30" s="5"/>
      <c r="I30" s="5"/>
      <c r="J30" s="5"/>
      <c r="K30" s="5"/>
      <c r="L30" s="140"/>
      <c r="M30" s="5"/>
      <c r="N30" s="5"/>
      <c r="O30" s="13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5"/>
      <c r="AJ30" s="5"/>
      <c r="AK30" s="5"/>
      <c r="AL30" s="5"/>
      <c r="AM30" s="5"/>
      <c r="AN30" s="174" t="s">
        <v>38</v>
      </c>
      <c r="AO30" s="175"/>
      <c r="AP30" s="176"/>
      <c r="AQ30" s="124"/>
    </row>
    <row r="31" spans="2:43" ht="20.25" customHeight="1">
      <c r="B31" s="123"/>
      <c r="C31" s="130" t="s">
        <v>27</v>
      </c>
      <c r="D31" s="177" t="s">
        <v>34</v>
      </c>
      <c r="E31" s="177"/>
      <c r="F31" s="177"/>
      <c r="G31" s="177"/>
      <c r="H31" s="177"/>
      <c r="I31" s="177"/>
      <c r="J31" s="177"/>
      <c r="K31" s="177"/>
      <c r="L31" s="141">
        <f>L28-L29</f>
        <v>0</v>
      </c>
      <c r="M31" s="5"/>
      <c r="N31" s="5"/>
      <c r="O31" s="13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5"/>
      <c r="AJ31" s="5"/>
      <c r="AK31" s="5"/>
      <c r="AL31" s="5"/>
      <c r="AM31" s="5"/>
      <c r="AN31" s="178" t="s">
        <v>35</v>
      </c>
      <c r="AO31" s="179"/>
      <c r="AP31" s="180"/>
      <c r="AQ31" s="124"/>
    </row>
    <row r="32" spans="2:43" ht="15.7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7"/>
      <c r="AO32" s="137"/>
      <c r="AP32" s="137"/>
      <c r="AQ32" s="138"/>
    </row>
    <row r="33" spans="3:12" ht="15">
      <c r="C33" s="18"/>
      <c r="D33" s="18"/>
      <c r="E33" s="18"/>
      <c r="F33" s="18"/>
      <c r="G33" s="18"/>
      <c r="H33" s="18"/>
      <c r="I33" s="18"/>
      <c r="J33" s="18"/>
      <c r="K33" s="18"/>
      <c r="L33" s="20" t="e">
        <f>L28/L25</f>
        <v>#DIV/0!</v>
      </c>
    </row>
    <row r="34" spans="19:20" ht="15">
      <c r="S34" s="16"/>
      <c r="T34" s="16"/>
    </row>
  </sheetData>
  <sheetProtection/>
  <mergeCells count="21">
    <mergeCell ref="AO22:AP22"/>
    <mergeCell ref="AN31:AP31"/>
    <mergeCell ref="AN28:AP28"/>
    <mergeCell ref="AN29:AP29"/>
    <mergeCell ref="AN30:AP30"/>
    <mergeCell ref="D31:K31"/>
    <mergeCell ref="D28:K28"/>
    <mergeCell ref="D29:K29"/>
    <mergeCell ref="AN17:AP17"/>
    <mergeCell ref="C13:AP15"/>
    <mergeCell ref="D20:K20"/>
    <mergeCell ref="AO20:AP20"/>
    <mergeCell ref="AO19:AP19"/>
    <mergeCell ref="AO21:AP21"/>
    <mergeCell ref="AO18:AP18"/>
    <mergeCell ref="C4:C5"/>
    <mergeCell ref="J4:J5"/>
    <mergeCell ref="AM4:AM5"/>
    <mergeCell ref="D17:K17"/>
    <mergeCell ref="D18:K18"/>
    <mergeCell ref="D19:K19"/>
  </mergeCells>
  <printOptions horizontalCentered="1"/>
  <pageMargins left="0.75" right="0.75" top="1" bottom="1" header="0" footer="0"/>
  <pageSetup fitToHeight="2" horizontalDpi="600" verticalDpi="600" orientation="landscape" paperSize="9" scale="90" r:id="rId1"/>
  <headerFooter alignWithMargins="0">
    <oddFooter>&amp;L&amp;F\&amp;A&amp;C&amp;D&amp;R&amp;P/&amp;N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Q34"/>
  <sheetViews>
    <sheetView zoomScale="80" zoomScaleNormal="80" zoomScalePageLayoutView="0" workbookViewId="0" topLeftCell="A11">
      <selection activeCell="AS24" sqref="AS24"/>
    </sheetView>
  </sheetViews>
  <sheetFormatPr defaultColWidth="11.421875" defaultRowHeight="12.75" outlineLevelCol="1"/>
  <cols>
    <col min="1" max="1" width="4.00390625" style="4" customWidth="1"/>
    <col min="2" max="2" width="3.140625" style="4" customWidth="1"/>
    <col min="3" max="3" width="26.421875" style="4" customWidth="1"/>
    <col min="4" max="4" width="3.140625" style="4" customWidth="1"/>
    <col min="5" max="5" width="9.8515625" style="4" hidden="1" customWidth="1" outlineLevel="1"/>
    <col min="6" max="7" width="12.7109375" style="4" hidden="1" customWidth="1" outlineLevel="1"/>
    <col min="8" max="8" width="4.00390625" style="4" hidden="1" customWidth="1" outlineLevel="1"/>
    <col min="9" max="9" width="7.421875" style="4" hidden="1" customWidth="1" outlineLevel="1"/>
    <col min="10" max="10" width="11.140625" style="4" bestFit="1" customWidth="1" outlineLevel="1"/>
    <col min="11" max="11" width="39.8515625" style="4" customWidth="1"/>
    <col min="12" max="12" width="20.00390625" style="17" customWidth="1"/>
    <col min="13" max="13" width="6.00390625" style="4" hidden="1" customWidth="1" outlineLevel="1"/>
    <col min="14" max="14" width="6.140625" style="4" hidden="1" customWidth="1" outlineLevel="1"/>
    <col min="15" max="15" width="19.8515625" style="4" hidden="1" customWidth="1" collapsed="1"/>
    <col min="16" max="16" width="12.140625" style="4" hidden="1" customWidth="1"/>
    <col min="17" max="17" width="2.140625" style="4" hidden="1" customWidth="1"/>
    <col min="18" max="18" width="13.421875" style="4" hidden="1" customWidth="1"/>
    <col min="19" max="19" width="10.7109375" style="4" hidden="1" customWidth="1"/>
    <col min="20" max="20" width="10.421875" style="4" hidden="1" customWidth="1"/>
    <col min="21" max="21" width="14.57421875" style="4" hidden="1" customWidth="1"/>
    <col min="22" max="22" width="10.7109375" style="4" hidden="1" customWidth="1" outlineLevel="1"/>
    <col min="23" max="23" width="0.85546875" style="4" hidden="1" customWidth="1" outlineLevel="1"/>
    <col min="24" max="28" width="10.7109375" style="4" hidden="1" customWidth="1" outlineLevel="1"/>
    <col min="29" max="29" width="0.85546875" style="4" hidden="1" customWidth="1" outlineLevel="1"/>
    <col min="30" max="32" width="10.7109375" style="4" hidden="1" customWidth="1" outlineLevel="1"/>
    <col min="33" max="33" width="0.85546875" style="4" hidden="1" customWidth="1" outlineLevel="1"/>
    <col min="34" max="34" width="10.7109375" style="5" hidden="1" customWidth="1" outlineLevel="1"/>
    <col min="35" max="37" width="10.7109375" style="4" hidden="1" customWidth="1" outlineLevel="1"/>
    <col min="38" max="38" width="3.28125" style="4" hidden="1" customWidth="1" outlineLevel="1"/>
    <col min="39" max="39" width="4.57421875" style="4" customWidth="1" collapsed="1"/>
    <col min="40" max="40" width="16.8515625" style="6" customWidth="1"/>
    <col min="41" max="41" width="8.421875" style="6" bestFit="1" customWidth="1"/>
    <col min="42" max="42" width="63.140625" style="6" customWidth="1"/>
    <col min="43" max="43" width="2.00390625" style="4" customWidth="1"/>
    <col min="44" max="16384" width="11.421875" style="4" customWidth="1"/>
  </cols>
  <sheetData>
    <row r="1" spans="2:4" ht="15" hidden="1">
      <c r="B1" s="2"/>
      <c r="C1" s="3"/>
      <c r="D1" s="3"/>
    </row>
    <row r="2" spans="3:18" ht="15" hidden="1">
      <c r="C2" s="7" t="s">
        <v>28</v>
      </c>
      <c r="D2" s="7"/>
      <c r="E2" s="1"/>
      <c r="F2" s="1"/>
      <c r="G2" s="1"/>
      <c r="H2" s="1"/>
      <c r="R2" s="8"/>
    </row>
    <row r="3" ht="15" hidden="1"/>
    <row r="4" spans="3:42" ht="15" hidden="1">
      <c r="C4" s="200" t="s">
        <v>0</v>
      </c>
      <c r="D4" s="91"/>
      <c r="E4" s="92"/>
      <c r="F4" s="93" t="s">
        <v>1</v>
      </c>
      <c r="G4" s="94"/>
      <c r="H4" s="95"/>
      <c r="I4" s="92" t="s">
        <v>14</v>
      </c>
      <c r="J4" s="202" t="s">
        <v>2</v>
      </c>
      <c r="K4" s="95"/>
      <c r="L4" s="96" t="s">
        <v>3</v>
      </c>
      <c r="M4" s="97"/>
      <c r="N4" s="97"/>
      <c r="O4" s="97"/>
      <c r="P4" s="98"/>
      <c r="Q4" s="99"/>
      <c r="R4" s="100" t="s">
        <v>4</v>
      </c>
      <c r="S4" s="101"/>
      <c r="T4" s="102"/>
      <c r="U4" s="95"/>
      <c r="V4" s="103" t="s">
        <v>5</v>
      </c>
      <c r="W4" s="99"/>
      <c r="X4" s="100" t="s">
        <v>6</v>
      </c>
      <c r="Y4" s="101"/>
      <c r="Z4" s="101"/>
      <c r="AA4" s="101"/>
      <c r="AB4" s="102"/>
      <c r="AC4" s="99"/>
      <c r="AD4" s="100" t="s">
        <v>7</v>
      </c>
      <c r="AE4" s="101"/>
      <c r="AF4" s="102"/>
      <c r="AG4" s="99"/>
      <c r="AH4" s="100" t="str">
        <f>+'[1]ARG_C'!AD4</f>
        <v>% Crecimiento 2012-11</v>
      </c>
      <c r="AI4" s="101"/>
      <c r="AJ4" s="101"/>
      <c r="AK4" s="102"/>
      <c r="AL4" s="95"/>
      <c r="AM4" s="204" t="s">
        <v>20</v>
      </c>
      <c r="AN4" s="9"/>
      <c r="AO4" s="9"/>
      <c r="AP4" s="9"/>
    </row>
    <row r="5" spans="3:42" ht="15" hidden="1">
      <c r="C5" s="201"/>
      <c r="D5" s="21"/>
      <c r="E5" s="104" t="s">
        <v>18</v>
      </c>
      <c r="F5" s="105" t="str">
        <f>+'[1]TLATAM'!$D$5</f>
        <v>2012</v>
      </c>
      <c r="G5" s="106" t="s">
        <v>19</v>
      </c>
      <c r="H5" s="95"/>
      <c r="I5" s="104"/>
      <c r="J5" s="203"/>
      <c r="K5" s="95"/>
      <c r="L5" s="107" t="s">
        <v>8</v>
      </c>
      <c r="M5" s="108" t="s">
        <v>9</v>
      </c>
      <c r="N5" s="108" t="s">
        <v>21</v>
      </c>
      <c r="O5" s="108" t="s">
        <v>10</v>
      </c>
      <c r="P5" s="109" t="s">
        <v>11</v>
      </c>
      <c r="Q5" s="99"/>
      <c r="R5" s="110" t="s">
        <v>5</v>
      </c>
      <c r="S5" s="111" t="s">
        <v>12</v>
      </c>
      <c r="T5" s="112" t="s">
        <v>13</v>
      </c>
      <c r="U5" s="95"/>
      <c r="V5" s="113">
        <f>+'[1]TLATAM'!$R$5</f>
        <v>2011</v>
      </c>
      <c r="W5" s="99"/>
      <c r="X5" s="114" t="s">
        <v>8</v>
      </c>
      <c r="Y5" s="115" t="s">
        <v>9</v>
      </c>
      <c r="Z5" s="115"/>
      <c r="AA5" s="115" t="s">
        <v>10</v>
      </c>
      <c r="AB5" s="112" t="s">
        <v>11</v>
      </c>
      <c r="AC5" s="99"/>
      <c r="AD5" s="114" t="s">
        <v>8</v>
      </c>
      <c r="AE5" s="115" t="s">
        <v>9</v>
      </c>
      <c r="AF5" s="112" t="s">
        <v>11</v>
      </c>
      <c r="AG5" s="99"/>
      <c r="AH5" s="114" t="s">
        <v>8</v>
      </c>
      <c r="AI5" s="115" t="s">
        <v>9</v>
      </c>
      <c r="AJ5" s="115" t="s">
        <v>10</v>
      </c>
      <c r="AK5" s="112" t="s">
        <v>11</v>
      </c>
      <c r="AL5" s="95"/>
      <c r="AM5" s="205"/>
      <c r="AN5" s="10"/>
      <c r="AO5" s="10"/>
      <c r="AP5" s="10"/>
    </row>
    <row r="6" spans="3:39" ht="20.25" customHeight="1" hidden="1">
      <c r="C6" s="22"/>
      <c r="D6" s="23"/>
      <c r="E6" s="24"/>
      <c r="F6" s="18"/>
      <c r="G6" s="18"/>
      <c r="H6" s="18"/>
      <c r="I6" s="18"/>
      <c r="J6" s="25">
        <f>+J7+J8+J9</f>
        <v>100</v>
      </c>
      <c r="K6" s="18"/>
      <c r="L6" s="26">
        <v>0.5</v>
      </c>
      <c r="M6" s="26">
        <v>0.9</v>
      </c>
      <c r="N6" s="26">
        <v>0.95</v>
      </c>
      <c r="O6" s="26">
        <v>1</v>
      </c>
      <c r="P6" s="26">
        <v>1.25</v>
      </c>
      <c r="Q6" s="18"/>
      <c r="R6" s="18"/>
      <c r="S6" s="18"/>
      <c r="T6" s="27">
        <v>100</v>
      </c>
      <c r="U6" s="18"/>
      <c r="V6" s="28"/>
      <c r="W6" s="24"/>
      <c r="X6" s="29">
        <v>50</v>
      </c>
      <c r="Y6" s="30">
        <v>90</v>
      </c>
      <c r="Z6" s="30">
        <v>95</v>
      </c>
      <c r="AA6" s="30">
        <v>100</v>
      </c>
      <c r="AB6" s="31">
        <v>125</v>
      </c>
      <c r="AC6" s="24"/>
      <c r="AD6" s="28"/>
      <c r="AE6" s="28"/>
      <c r="AF6" s="28"/>
      <c r="AG6" s="24"/>
      <c r="AH6" s="19"/>
      <c r="AI6" s="18"/>
      <c r="AJ6" s="18"/>
      <c r="AK6" s="18"/>
      <c r="AL6" s="18"/>
      <c r="AM6" s="18"/>
    </row>
    <row r="7" spans="3:42" ht="17.25" customHeight="1" hidden="1">
      <c r="C7" s="32" t="s">
        <v>15</v>
      </c>
      <c r="D7" s="33"/>
      <c r="E7" s="34">
        <v>94</v>
      </c>
      <c r="F7" s="35">
        <v>100</v>
      </c>
      <c r="G7" s="36">
        <v>104</v>
      </c>
      <c r="H7" s="18"/>
      <c r="I7" s="37">
        <f>F7</f>
        <v>100</v>
      </c>
      <c r="J7" s="38">
        <v>40</v>
      </c>
      <c r="K7" s="21"/>
      <c r="L7" s="39">
        <f>O7*E7/100</f>
        <v>84.6</v>
      </c>
      <c r="M7" s="40">
        <f>+L7/2+O7/2</f>
        <v>87.3</v>
      </c>
      <c r="N7" s="40">
        <f>+M7*2/3+O7*1/3</f>
        <v>88.19999999999999</v>
      </c>
      <c r="O7" s="41">
        <v>90</v>
      </c>
      <c r="P7" s="42">
        <f>O7*G7/100</f>
        <v>93.6</v>
      </c>
      <c r="Q7" s="21"/>
      <c r="R7" s="43">
        <v>110</v>
      </c>
      <c r="S7" s="44">
        <f>IF(I7=0,0,R7/I7*100)</f>
        <v>110.00000000000001</v>
      </c>
      <c r="T7" s="45">
        <f>IF(S7&lt;L7,0,IF(S7&lt;=M7,+($Y$6-$X$6)*($S7-L7)/(M7-L7)+$X$6,IF(S7&lt;=N7,+($Z$6-$Y$6)*($S7-M7)/(N7-M7)+$Y$6,IF(S7&lt;=O7,($AA$6-$Z$6)*($S7-N7)/(O7-N7)+$Z$6,IF(S7&lt;=P7,($AB$6-$AA$6)*($S7-O7)/(P7-O7)+$AA$6,125)))))*J7/100</f>
        <v>50</v>
      </c>
      <c r="U7" s="46">
        <f>(T7*$J$6/J7)/100</f>
        <v>1.25</v>
      </c>
      <c r="V7" s="37" t="e">
        <f>+#REF!+#REF!+#REF!</f>
        <v>#REF!</v>
      </c>
      <c r="W7" s="21"/>
      <c r="X7" s="47">
        <f aca="true" t="shared" si="0" ref="X7:AB9">$F7*L7/100</f>
        <v>84.6</v>
      </c>
      <c r="Y7" s="48">
        <f t="shared" si="0"/>
        <v>87.3</v>
      </c>
      <c r="Z7" s="48">
        <f t="shared" si="0"/>
        <v>88.19999999999999</v>
      </c>
      <c r="AA7" s="48">
        <f t="shared" si="0"/>
        <v>90</v>
      </c>
      <c r="AB7" s="49">
        <f t="shared" si="0"/>
        <v>93.6</v>
      </c>
      <c r="AC7" s="21"/>
      <c r="AD7" s="47">
        <f>X7-AA7</f>
        <v>-5.400000000000006</v>
      </c>
      <c r="AE7" s="48">
        <f>Y7-AA7</f>
        <v>-2.700000000000003</v>
      </c>
      <c r="AF7" s="49">
        <f>AB7-AA7</f>
        <v>3.5999999999999943</v>
      </c>
      <c r="AG7" s="21"/>
      <c r="AH7" s="50" t="e">
        <f aca="true" t="shared" si="1" ref="AH7:AI9">(X7/$V7-1)*100</f>
        <v>#REF!</v>
      </c>
      <c r="AI7" s="51" t="e">
        <f t="shared" si="1"/>
        <v>#REF!</v>
      </c>
      <c r="AJ7" s="51" t="e">
        <f aca="true" t="shared" si="2" ref="AJ7:AK9">(AA7/$V7-1)*100</f>
        <v>#REF!</v>
      </c>
      <c r="AK7" s="52" t="e">
        <f t="shared" si="2"/>
        <v>#REF!</v>
      </c>
      <c r="AL7" s="18"/>
      <c r="AM7" s="53">
        <f>(T7/J7)*100</f>
        <v>125</v>
      </c>
      <c r="AN7" s="11"/>
      <c r="AO7" s="11"/>
      <c r="AP7" s="11"/>
    </row>
    <row r="8" spans="2:42" ht="17.25" customHeight="1" hidden="1">
      <c r="B8" s="12"/>
      <c r="C8" s="54" t="s">
        <v>16</v>
      </c>
      <c r="D8" s="55"/>
      <c r="E8" s="56">
        <v>90</v>
      </c>
      <c r="F8" s="57">
        <v>100</v>
      </c>
      <c r="G8" s="58">
        <v>110</v>
      </c>
      <c r="H8" s="18"/>
      <c r="I8" s="59">
        <f>F8</f>
        <v>100</v>
      </c>
      <c r="J8" s="60">
        <v>30</v>
      </c>
      <c r="K8" s="21"/>
      <c r="L8" s="61">
        <f>O8*E8/100</f>
        <v>72</v>
      </c>
      <c r="M8" s="62">
        <f>+L8/2+O8/2</f>
        <v>76</v>
      </c>
      <c r="N8" s="62">
        <f>+M8*2/3+O8*1/3</f>
        <v>77.33333333333333</v>
      </c>
      <c r="O8" s="63">
        <v>80</v>
      </c>
      <c r="P8" s="64">
        <f>O8*G8/100</f>
        <v>88</v>
      </c>
      <c r="Q8" s="21"/>
      <c r="R8" s="65">
        <v>100</v>
      </c>
      <c r="S8" s="66">
        <f>IF(I8=0,0,R8/I8*100)</f>
        <v>100</v>
      </c>
      <c r="T8" s="67">
        <f>IF(S8&lt;L8,0,IF(S8&lt;=M8,+($Y$6-$X$6)*($S8-L8)/(M8-L8)+$X$6,IF(S8&lt;=N8,+($Z$6-$Y$6)*($S8-M8)/(N8-M8)+$Y$6,IF(S8&lt;=O8,($AA$6-$Z$6)*($S8-N8)/(O8-N8)+$Z$6,IF(S8&lt;=P8,($AB$6-$AA$6)*($S8-O8)/(P8-O8)+$AA$6,125)))))*J8/100</f>
        <v>37.5</v>
      </c>
      <c r="U8" s="46">
        <f>(T8*$J$6/J8)/100</f>
        <v>1.25</v>
      </c>
      <c r="V8" s="59" t="e">
        <f>+#REF!+#REF!+#REF!</f>
        <v>#REF!</v>
      </c>
      <c r="W8" s="21"/>
      <c r="X8" s="68">
        <f t="shared" si="0"/>
        <v>72</v>
      </c>
      <c r="Y8" s="69">
        <f t="shared" si="0"/>
        <v>76</v>
      </c>
      <c r="Z8" s="69">
        <f t="shared" si="0"/>
        <v>77.33333333333333</v>
      </c>
      <c r="AA8" s="69">
        <f t="shared" si="0"/>
        <v>80</v>
      </c>
      <c r="AB8" s="70">
        <f t="shared" si="0"/>
        <v>88</v>
      </c>
      <c r="AC8" s="21"/>
      <c r="AD8" s="68">
        <f>X8-AA8</f>
        <v>-8</v>
      </c>
      <c r="AE8" s="69">
        <f>Y8-AA8</f>
        <v>-4</v>
      </c>
      <c r="AF8" s="70">
        <f>AB8-AA8</f>
        <v>8</v>
      </c>
      <c r="AG8" s="21"/>
      <c r="AH8" s="71" t="e">
        <f t="shared" si="1"/>
        <v>#REF!</v>
      </c>
      <c r="AI8" s="72" t="e">
        <f t="shared" si="1"/>
        <v>#REF!</v>
      </c>
      <c r="AJ8" s="72" t="e">
        <f t="shared" si="2"/>
        <v>#REF!</v>
      </c>
      <c r="AK8" s="73" t="e">
        <f t="shared" si="2"/>
        <v>#REF!</v>
      </c>
      <c r="AL8" s="18"/>
      <c r="AM8" s="74">
        <f>(T8/J8)*100</f>
        <v>125</v>
      </c>
      <c r="AN8" s="11"/>
      <c r="AO8" s="11"/>
      <c r="AP8" s="11"/>
    </row>
    <row r="9" spans="3:39" ht="15" hidden="1">
      <c r="C9" s="75" t="s">
        <v>17</v>
      </c>
      <c r="D9" s="76"/>
      <c r="E9" s="77">
        <v>95</v>
      </c>
      <c r="F9" s="78">
        <v>100</v>
      </c>
      <c r="G9" s="79">
        <v>105</v>
      </c>
      <c r="H9" s="18"/>
      <c r="I9" s="80">
        <f>F9</f>
        <v>100</v>
      </c>
      <c r="J9" s="81">
        <v>30</v>
      </c>
      <c r="K9" s="21"/>
      <c r="L9" s="82">
        <f>O9*E9/100</f>
        <v>85.5</v>
      </c>
      <c r="M9" s="83">
        <f>+L9/2+O9/2</f>
        <v>87.75</v>
      </c>
      <c r="N9" s="84">
        <f>+M9*2/3+O9*1/3</f>
        <v>88.5</v>
      </c>
      <c r="O9" s="85">
        <v>90</v>
      </c>
      <c r="P9" s="86">
        <f>G9*O9/100</f>
        <v>94.5</v>
      </c>
      <c r="Q9" s="21"/>
      <c r="R9" s="87">
        <v>113</v>
      </c>
      <c r="S9" s="88">
        <f>IF(I9=0,0,R9/I9*100)</f>
        <v>112.99999999999999</v>
      </c>
      <c r="T9" s="89">
        <f>IF(S9&lt;L9,0,IF(S9&lt;=M9,+($Y$6-$X$6)*($S9-L9)/(M9-L9)+$X$6,IF(S9&lt;=N9,+($Z$6-$Y$6)*($S9-M9)/(N9-M9)+$Y$6,IF(S9&lt;=O9,($AA$6-$Z$6)*($S9-N9)/(O9-N9)+$Z$6,IF(S9&lt;=P9,($AB$6-$AA$6)*($S9-O9)/(P9-O9)+$AA$6,125)))))*J9/100</f>
        <v>37.5</v>
      </c>
      <c r="U9" s="46">
        <f>(T9*$J$6/J9)/100</f>
        <v>1.25</v>
      </c>
      <c r="V9" s="59"/>
      <c r="W9" s="21"/>
      <c r="X9" s="68">
        <f t="shared" si="0"/>
        <v>85.5</v>
      </c>
      <c r="Y9" s="69">
        <f t="shared" si="0"/>
        <v>87.75</v>
      </c>
      <c r="Z9" s="69">
        <f t="shared" si="0"/>
        <v>88.5</v>
      </c>
      <c r="AA9" s="69">
        <f t="shared" si="0"/>
        <v>90</v>
      </c>
      <c r="AB9" s="70">
        <f t="shared" si="0"/>
        <v>94.5</v>
      </c>
      <c r="AC9" s="21"/>
      <c r="AD9" s="68">
        <f>X9-AA9</f>
        <v>-4.5</v>
      </c>
      <c r="AE9" s="69">
        <f>Y9-AA9</f>
        <v>-2.25</v>
      </c>
      <c r="AF9" s="70">
        <f>AB9-AA9</f>
        <v>4.5</v>
      </c>
      <c r="AG9" s="21"/>
      <c r="AH9" s="71" t="e">
        <f t="shared" si="1"/>
        <v>#DIV/0!</v>
      </c>
      <c r="AI9" s="72" t="e">
        <f t="shared" si="1"/>
        <v>#DIV/0!</v>
      </c>
      <c r="AJ9" s="72" t="e">
        <f t="shared" si="2"/>
        <v>#DIV/0!</v>
      </c>
      <c r="AK9" s="73" t="e">
        <f t="shared" si="2"/>
        <v>#DIV/0!</v>
      </c>
      <c r="AL9" s="18"/>
      <c r="AM9" s="90">
        <f>(T9/J9)*100</f>
        <v>125</v>
      </c>
    </row>
    <row r="10" spans="18:21" ht="15" hidden="1">
      <c r="R10" s="13" t="s">
        <v>27</v>
      </c>
      <c r="U10" s="14"/>
    </row>
    <row r="11" spans="18:21" ht="15.75" thickBot="1">
      <c r="R11" s="13"/>
      <c r="U11" s="14"/>
    </row>
    <row r="12" spans="2:43" ht="15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7"/>
      <c r="N12" s="117"/>
      <c r="O12" s="117"/>
      <c r="P12" s="117"/>
      <c r="Q12" s="117"/>
      <c r="R12" s="119"/>
      <c r="S12" s="117"/>
      <c r="T12" s="117"/>
      <c r="U12" s="120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21"/>
      <c r="AO12" s="121"/>
      <c r="AP12" s="121"/>
      <c r="AQ12" s="122"/>
    </row>
    <row r="13" spans="2:43" ht="15" customHeight="1">
      <c r="B13" s="123"/>
      <c r="C13" s="206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8"/>
      <c r="AQ13" s="124"/>
    </row>
    <row r="14" spans="2:43" ht="15" customHeight="1">
      <c r="B14" s="123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1"/>
      <c r="AQ14" s="124"/>
    </row>
    <row r="15" spans="2:43" ht="15.75" customHeight="1">
      <c r="B15" s="123"/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4"/>
      <c r="AQ15" s="124"/>
    </row>
    <row r="16" spans="2:43" ht="15">
      <c r="B16" s="123"/>
      <c r="C16" s="125"/>
      <c r="D16" s="125"/>
      <c r="E16" s="5"/>
      <c r="F16" s="126"/>
      <c r="G16" s="126"/>
      <c r="H16" s="126"/>
      <c r="I16" s="5"/>
      <c r="J16" s="5"/>
      <c r="K16" s="5"/>
      <c r="L16" s="127"/>
      <c r="M16" s="5"/>
      <c r="N16" s="5"/>
      <c r="O16" s="5"/>
      <c r="P16" s="5"/>
      <c r="Q16" s="5"/>
      <c r="R16" s="128"/>
      <c r="S16" s="5"/>
      <c r="T16" s="5"/>
      <c r="U16" s="12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5"/>
      <c r="AJ16" s="5"/>
      <c r="AK16" s="5"/>
      <c r="AL16" s="5"/>
      <c r="AM16" s="5"/>
      <c r="AQ16" s="124"/>
    </row>
    <row r="17" spans="2:43" ht="18" customHeight="1">
      <c r="B17" s="123"/>
      <c r="C17" s="142"/>
      <c r="D17" s="215" t="s">
        <v>13</v>
      </c>
      <c r="E17" s="215"/>
      <c r="F17" s="215"/>
      <c r="G17" s="215"/>
      <c r="H17" s="215"/>
      <c r="I17" s="215"/>
      <c r="J17" s="215"/>
      <c r="K17" s="215"/>
      <c r="L17" s="170" t="s">
        <v>31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216" t="s">
        <v>43</v>
      </c>
      <c r="AO17" s="217"/>
      <c r="AP17" s="217"/>
      <c r="AQ17" s="139"/>
    </row>
    <row r="18" spans="2:43" ht="18" customHeight="1">
      <c r="B18" s="123"/>
      <c r="C18" s="145" t="s">
        <v>22</v>
      </c>
      <c r="D18" s="190">
        <v>0</v>
      </c>
      <c r="E18" s="191"/>
      <c r="F18" s="191"/>
      <c r="G18" s="191"/>
      <c r="H18" s="191"/>
      <c r="I18" s="191"/>
      <c r="J18" s="191"/>
      <c r="K18" s="191"/>
      <c r="L18" s="146">
        <v>0.6</v>
      </c>
      <c r="M18" s="147"/>
      <c r="N18" s="147"/>
      <c r="O18" s="148">
        <f>T6/100*70</f>
        <v>70</v>
      </c>
      <c r="P18" s="149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>
        <v>0</v>
      </c>
      <c r="AO18" s="192" t="s">
        <v>29</v>
      </c>
      <c r="AP18" s="193"/>
      <c r="AQ18" s="124"/>
    </row>
    <row r="19" spans="2:43" ht="18" customHeight="1">
      <c r="B19" s="123"/>
      <c r="C19" s="150" t="s">
        <v>23</v>
      </c>
      <c r="D19" s="194">
        <v>0</v>
      </c>
      <c r="E19" s="195"/>
      <c r="F19" s="195"/>
      <c r="G19" s="195"/>
      <c r="H19" s="195"/>
      <c r="I19" s="195"/>
      <c r="J19" s="195"/>
      <c r="K19" s="196"/>
      <c r="L19" s="146">
        <v>0.4</v>
      </c>
      <c r="M19" s="151"/>
      <c r="N19" s="151"/>
      <c r="O19" s="148">
        <f>D19/100*30</f>
        <v>0</v>
      </c>
      <c r="P19" s="149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71">
        <v>0</v>
      </c>
      <c r="AO19" s="181" t="s">
        <v>45</v>
      </c>
      <c r="AP19" s="182"/>
      <c r="AQ19" s="124"/>
    </row>
    <row r="20" spans="2:43" ht="18" customHeight="1">
      <c r="B20" s="123"/>
      <c r="C20" s="153" t="s">
        <v>24</v>
      </c>
      <c r="D20" s="197"/>
      <c r="E20" s="198"/>
      <c r="F20" s="198"/>
      <c r="G20" s="198"/>
      <c r="H20" s="198"/>
      <c r="I20" s="198"/>
      <c r="J20" s="198"/>
      <c r="K20" s="199"/>
      <c r="L20" s="154">
        <f>(D18*L18)+(D19*L19)</f>
        <v>0</v>
      </c>
      <c r="M20" s="144"/>
      <c r="N20" s="144"/>
      <c r="O20" s="155"/>
      <c r="P20" s="149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71">
        <v>0</v>
      </c>
      <c r="AO20" s="181" t="s">
        <v>41</v>
      </c>
      <c r="AP20" s="182"/>
      <c r="AQ20" s="124"/>
    </row>
    <row r="21" spans="2:43" ht="18" customHeight="1">
      <c r="B21" s="123"/>
      <c r="C21" s="144"/>
      <c r="D21" s="144"/>
      <c r="E21" s="144"/>
      <c r="F21" s="144"/>
      <c r="G21" s="144"/>
      <c r="H21" s="144"/>
      <c r="I21" s="144"/>
      <c r="J21" s="144"/>
      <c r="K21" s="144"/>
      <c r="L21" s="156"/>
      <c r="M21" s="144"/>
      <c r="N21" s="144"/>
      <c r="O21" s="155">
        <f>O18+O19</f>
        <v>70</v>
      </c>
      <c r="P21" s="149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71">
        <v>0</v>
      </c>
      <c r="AO21" s="181" t="s">
        <v>42</v>
      </c>
      <c r="AP21" s="182"/>
      <c r="AQ21" s="124"/>
    </row>
    <row r="22" spans="2:43" ht="18" customHeight="1">
      <c r="B22" s="123"/>
      <c r="C22" s="144"/>
      <c r="D22" s="144"/>
      <c r="E22" s="144"/>
      <c r="F22" s="144"/>
      <c r="G22" s="144"/>
      <c r="H22" s="144"/>
      <c r="I22" s="144"/>
      <c r="J22" s="144"/>
      <c r="K22" s="144"/>
      <c r="L22" s="156"/>
      <c r="M22" s="144"/>
      <c r="N22" s="144"/>
      <c r="O22" s="155"/>
      <c r="P22" s="14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71">
        <v>0</v>
      </c>
      <c r="AO22" s="183" t="s">
        <v>37</v>
      </c>
      <c r="AP22" s="184"/>
      <c r="AQ22" s="124"/>
    </row>
    <row r="23" spans="2:43" ht="15.75" customHeight="1">
      <c r="B23" s="123"/>
      <c r="C23" s="172" t="s">
        <v>25</v>
      </c>
      <c r="D23" s="144"/>
      <c r="E23" s="144"/>
      <c r="F23" s="144"/>
      <c r="G23" s="144"/>
      <c r="H23" s="144"/>
      <c r="I23" s="144"/>
      <c r="J23" s="144"/>
      <c r="K23" s="144"/>
      <c r="L23" s="170">
        <v>2.2</v>
      </c>
      <c r="M23" s="144"/>
      <c r="N23" s="144"/>
      <c r="O23" s="155"/>
      <c r="P23" s="149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70" t="s">
        <v>44</v>
      </c>
      <c r="AO23" s="152"/>
      <c r="AP23" s="152"/>
      <c r="AQ23" s="124"/>
    </row>
    <row r="24" spans="2:43" ht="16.5">
      <c r="B24" s="123"/>
      <c r="C24" s="144"/>
      <c r="D24" s="144"/>
      <c r="E24" s="144"/>
      <c r="F24" s="144"/>
      <c r="G24" s="144"/>
      <c r="H24" s="144"/>
      <c r="I24" s="144"/>
      <c r="J24" s="144"/>
      <c r="K24" s="144"/>
      <c r="L24" s="156"/>
      <c r="M24" s="144"/>
      <c r="N24" s="144"/>
      <c r="O24" s="156"/>
      <c r="P24" s="149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52"/>
      <c r="AO24" s="152"/>
      <c r="AP24" s="152"/>
      <c r="AQ24" s="124"/>
    </row>
    <row r="25" spans="2:43" ht="18" customHeight="1">
      <c r="B25" s="123"/>
      <c r="C25" s="157" t="s">
        <v>26</v>
      </c>
      <c r="D25" s="158"/>
      <c r="E25" s="158"/>
      <c r="F25" s="158"/>
      <c r="G25" s="158"/>
      <c r="H25" s="158"/>
      <c r="I25" s="158"/>
      <c r="J25" s="158"/>
      <c r="K25" s="159"/>
      <c r="L25" s="169">
        <f>SUM(AN18:AN22)</f>
        <v>0</v>
      </c>
      <c r="M25" s="160"/>
      <c r="N25" s="160"/>
      <c r="O25" s="161">
        <f>L25*L23</f>
        <v>0</v>
      </c>
      <c r="P25" s="149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52"/>
      <c r="AO25" s="152"/>
      <c r="AP25" s="152"/>
      <c r="AQ25" s="124"/>
    </row>
    <row r="26" spans="2:43" ht="16.5">
      <c r="B26" s="123"/>
      <c r="C26" s="144"/>
      <c r="D26" s="144"/>
      <c r="E26" s="144"/>
      <c r="F26" s="144"/>
      <c r="G26" s="144"/>
      <c r="H26" s="144"/>
      <c r="I26" s="144"/>
      <c r="J26" s="144"/>
      <c r="K26" s="144"/>
      <c r="L26" s="156"/>
      <c r="M26" s="144"/>
      <c r="N26" s="144"/>
      <c r="O26" s="156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52"/>
      <c r="AO26" s="152"/>
      <c r="AP26" s="152"/>
      <c r="AQ26" s="124"/>
    </row>
    <row r="27" spans="2:43" ht="16.5">
      <c r="B27" s="123"/>
      <c r="C27" s="144"/>
      <c r="D27" s="144"/>
      <c r="E27" s="144"/>
      <c r="F27" s="144"/>
      <c r="G27" s="144"/>
      <c r="H27" s="144"/>
      <c r="I27" s="144"/>
      <c r="J27" s="144"/>
      <c r="K27" s="144"/>
      <c r="L27" s="156"/>
      <c r="M27" s="144"/>
      <c r="N27" s="144"/>
      <c r="O27" s="156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52"/>
      <c r="AO27" s="152"/>
      <c r="AP27" s="152"/>
      <c r="AQ27" s="124"/>
    </row>
    <row r="28" spans="2:43" ht="23.25">
      <c r="B28" s="123"/>
      <c r="C28" s="162"/>
      <c r="D28" s="185" t="s">
        <v>33</v>
      </c>
      <c r="E28" s="185"/>
      <c r="F28" s="185"/>
      <c r="G28" s="185"/>
      <c r="H28" s="185"/>
      <c r="I28" s="185"/>
      <c r="J28" s="185"/>
      <c r="K28" s="185"/>
      <c r="L28" s="163">
        <f>(L20*L23*L25)/100</f>
        <v>0</v>
      </c>
      <c r="M28" s="164"/>
      <c r="N28" s="16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86" t="s">
        <v>32</v>
      </c>
      <c r="AO28" s="187"/>
      <c r="AP28" s="188"/>
      <c r="AQ28" s="124"/>
    </row>
    <row r="29" spans="2:43" s="18" customFormat="1" ht="18" customHeight="1">
      <c r="B29" s="131"/>
      <c r="C29" s="162"/>
      <c r="D29" s="189" t="s">
        <v>39</v>
      </c>
      <c r="E29" s="189"/>
      <c r="F29" s="189"/>
      <c r="G29" s="189"/>
      <c r="H29" s="189"/>
      <c r="I29" s="189"/>
      <c r="J29" s="189"/>
      <c r="K29" s="189"/>
      <c r="L29" s="168">
        <f>L28/100*25</f>
        <v>0</v>
      </c>
      <c r="M29" s="165"/>
      <c r="N29" s="165"/>
      <c r="O29" s="166"/>
      <c r="P29" s="167"/>
      <c r="Q29" s="167"/>
      <c r="R29" s="167"/>
      <c r="S29" s="167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74" t="s">
        <v>40</v>
      </c>
      <c r="AO29" s="175"/>
      <c r="AP29" s="176"/>
      <c r="AQ29" s="132"/>
    </row>
    <row r="30" spans="2:43" ht="16.5">
      <c r="B30" s="123"/>
      <c r="C30" s="5"/>
      <c r="D30" s="5"/>
      <c r="E30" s="5"/>
      <c r="F30" s="5"/>
      <c r="G30" s="5"/>
      <c r="H30" s="5"/>
      <c r="I30" s="5"/>
      <c r="J30" s="5"/>
      <c r="K30" s="5"/>
      <c r="L30" s="140"/>
      <c r="M30" s="5"/>
      <c r="N30" s="5"/>
      <c r="O30" s="13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5"/>
      <c r="AJ30" s="5"/>
      <c r="AK30" s="5"/>
      <c r="AL30" s="5"/>
      <c r="AM30" s="5"/>
      <c r="AN30" s="174" t="s">
        <v>38</v>
      </c>
      <c r="AO30" s="175"/>
      <c r="AP30" s="176"/>
      <c r="AQ30" s="124"/>
    </row>
    <row r="31" spans="2:43" ht="20.25" customHeight="1">
      <c r="B31" s="123"/>
      <c r="C31" s="130" t="s">
        <v>27</v>
      </c>
      <c r="D31" s="177" t="s">
        <v>34</v>
      </c>
      <c r="E31" s="177"/>
      <c r="F31" s="177"/>
      <c r="G31" s="177"/>
      <c r="H31" s="177"/>
      <c r="I31" s="177"/>
      <c r="J31" s="177"/>
      <c r="K31" s="177"/>
      <c r="L31" s="141">
        <f>L28-L29</f>
        <v>0</v>
      </c>
      <c r="M31" s="5"/>
      <c r="N31" s="5"/>
      <c r="O31" s="13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5"/>
      <c r="AJ31" s="5"/>
      <c r="AK31" s="5"/>
      <c r="AL31" s="5"/>
      <c r="AM31" s="5"/>
      <c r="AN31" s="178" t="s">
        <v>35</v>
      </c>
      <c r="AO31" s="179"/>
      <c r="AP31" s="180"/>
      <c r="AQ31" s="124"/>
    </row>
    <row r="32" spans="2:43" ht="15.7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7"/>
      <c r="AO32" s="137"/>
      <c r="AP32" s="137"/>
      <c r="AQ32" s="138"/>
    </row>
    <row r="33" spans="3:12" ht="15">
      <c r="C33" s="18"/>
      <c r="D33" s="18"/>
      <c r="E33" s="18"/>
      <c r="F33" s="18"/>
      <c r="G33" s="18"/>
      <c r="H33" s="18"/>
      <c r="I33" s="18"/>
      <c r="J33" s="18"/>
      <c r="K33" s="18"/>
      <c r="L33" s="20" t="e">
        <f>L28/L25</f>
        <v>#DIV/0!</v>
      </c>
    </row>
    <row r="34" spans="19:20" ht="15">
      <c r="S34" s="16"/>
      <c r="T34" s="16"/>
    </row>
  </sheetData>
  <sheetProtection/>
  <mergeCells count="21">
    <mergeCell ref="AN30:AP30"/>
    <mergeCell ref="D31:K31"/>
    <mergeCell ref="AN31:AP31"/>
    <mergeCell ref="AO21:AP21"/>
    <mergeCell ref="AO22:AP22"/>
    <mergeCell ref="D28:K28"/>
    <mergeCell ref="AN28:AP28"/>
    <mergeCell ref="D29:K29"/>
    <mergeCell ref="AN29:AP29"/>
    <mergeCell ref="D18:K18"/>
    <mergeCell ref="AO18:AP18"/>
    <mergeCell ref="D19:K19"/>
    <mergeCell ref="AO19:AP19"/>
    <mergeCell ref="D20:K20"/>
    <mergeCell ref="AO20:AP20"/>
    <mergeCell ref="C4:C5"/>
    <mergeCell ref="J4:J5"/>
    <mergeCell ref="AM4:AM5"/>
    <mergeCell ref="C13:AP15"/>
    <mergeCell ref="D17:K17"/>
    <mergeCell ref="AN17:AP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</sheetPr>
  <dimension ref="B1:AQ34"/>
  <sheetViews>
    <sheetView zoomScale="80" zoomScaleNormal="80" zoomScalePageLayoutView="0" workbookViewId="0" topLeftCell="A17">
      <selection activeCell="AN17" sqref="AN17:AP17"/>
    </sheetView>
  </sheetViews>
  <sheetFormatPr defaultColWidth="11.421875" defaultRowHeight="12.75" outlineLevelCol="1"/>
  <cols>
    <col min="1" max="1" width="4.00390625" style="5" customWidth="1"/>
    <col min="2" max="2" width="3.140625" style="5" customWidth="1"/>
    <col min="3" max="3" width="26.421875" style="5" customWidth="1"/>
    <col min="4" max="4" width="3.140625" style="5" customWidth="1"/>
    <col min="5" max="5" width="9.8515625" style="5" hidden="1" customWidth="1" outlineLevel="1"/>
    <col min="6" max="7" width="12.7109375" style="5" hidden="1" customWidth="1" outlineLevel="1"/>
    <col min="8" max="8" width="4.00390625" style="5" hidden="1" customWidth="1" outlineLevel="1"/>
    <col min="9" max="9" width="7.421875" style="5" hidden="1" customWidth="1" outlineLevel="1"/>
    <col min="10" max="10" width="11.140625" style="5" bestFit="1" customWidth="1" outlineLevel="1"/>
    <col min="11" max="11" width="39.8515625" style="5" customWidth="1"/>
    <col min="12" max="12" width="20.00390625" style="127" customWidth="1"/>
    <col min="13" max="13" width="6.00390625" style="5" hidden="1" customWidth="1" outlineLevel="1"/>
    <col min="14" max="14" width="6.140625" style="5" hidden="1" customWidth="1" outlineLevel="1"/>
    <col min="15" max="15" width="19.8515625" style="5" hidden="1" customWidth="1" collapsed="1"/>
    <col min="16" max="16" width="12.140625" style="5" hidden="1" customWidth="1"/>
    <col min="17" max="17" width="2.140625" style="5" hidden="1" customWidth="1"/>
    <col min="18" max="18" width="13.421875" style="5" hidden="1" customWidth="1"/>
    <col min="19" max="19" width="10.7109375" style="5" hidden="1" customWidth="1"/>
    <col min="20" max="20" width="10.421875" style="5" hidden="1" customWidth="1"/>
    <col min="21" max="21" width="14.57421875" style="5" hidden="1" customWidth="1"/>
    <col min="22" max="22" width="10.7109375" style="5" hidden="1" customWidth="1" outlineLevel="1"/>
    <col min="23" max="23" width="0.85546875" style="5" hidden="1" customWidth="1" outlineLevel="1"/>
    <col min="24" max="28" width="10.7109375" style="5" hidden="1" customWidth="1" outlineLevel="1"/>
    <col min="29" max="29" width="0.85546875" style="5" hidden="1" customWidth="1" outlineLevel="1"/>
    <col min="30" max="32" width="10.7109375" style="5" hidden="1" customWidth="1" outlineLevel="1"/>
    <col min="33" max="33" width="0.85546875" style="5" hidden="1" customWidth="1" outlineLevel="1"/>
    <col min="34" max="37" width="10.7109375" style="5" hidden="1" customWidth="1" outlineLevel="1"/>
    <col min="38" max="38" width="3.28125" style="5" hidden="1" customWidth="1" outlineLevel="1"/>
    <col min="39" max="39" width="4.57421875" style="5" customWidth="1" collapsed="1"/>
    <col min="40" max="40" width="16.8515625" style="6" customWidth="1"/>
    <col min="41" max="41" width="8.421875" style="6" bestFit="1" customWidth="1"/>
    <col min="42" max="42" width="63.140625" style="6" customWidth="1"/>
    <col min="43" max="43" width="2.00390625" style="5" customWidth="1"/>
    <col min="44" max="16384" width="11.421875" style="5" customWidth="1"/>
  </cols>
  <sheetData>
    <row r="1" spans="2:4" ht="15" hidden="1">
      <c r="B1" s="2"/>
      <c r="C1" s="3"/>
      <c r="D1" s="3"/>
    </row>
    <row r="2" spans="3:18" ht="15" hidden="1">
      <c r="C2" s="7" t="s">
        <v>28</v>
      </c>
      <c r="D2" s="7"/>
      <c r="E2" s="1"/>
      <c r="F2" s="1"/>
      <c r="G2" s="1"/>
      <c r="H2" s="1"/>
      <c r="R2" s="8"/>
    </row>
    <row r="3" ht="15" hidden="1"/>
    <row r="4" spans="3:42" ht="15" hidden="1">
      <c r="C4" s="200" t="s">
        <v>0</v>
      </c>
      <c r="D4" s="91"/>
      <c r="E4" s="92"/>
      <c r="F4" s="93" t="s">
        <v>1</v>
      </c>
      <c r="G4" s="94"/>
      <c r="H4" s="95"/>
      <c r="I4" s="92" t="s">
        <v>14</v>
      </c>
      <c r="J4" s="202" t="s">
        <v>2</v>
      </c>
      <c r="K4" s="95"/>
      <c r="L4" s="96" t="s">
        <v>3</v>
      </c>
      <c r="M4" s="97"/>
      <c r="N4" s="97"/>
      <c r="O4" s="97"/>
      <c r="P4" s="98"/>
      <c r="Q4" s="99"/>
      <c r="R4" s="100" t="s">
        <v>4</v>
      </c>
      <c r="S4" s="101"/>
      <c r="T4" s="102"/>
      <c r="U4" s="95"/>
      <c r="V4" s="103" t="s">
        <v>5</v>
      </c>
      <c r="W4" s="99"/>
      <c r="X4" s="100" t="s">
        <v>6</v>
      </c>
      <c r="Y4" s="101"/>
      <c r="Z4" s="101"/>
      <c r="AA4" s="101"/>
      <c r="AB4" s="102"/>
      <c r="AC4" s="99"/>
      <c r="AD4" s="100" t="s">
        <v>7</v>
      </c>
      <c r="AE4" s="101"/>
      <c r="AF4" s="102"/>
      <c r="AG4" s="99"/>
      <c r="AH4" s="100" t="str">
        <f>+'[1]ARG_C'!AD4</f>
        <v>% Crecimiento 2012-11</v>
      </c>
      <c r="AI4" s="101"/>
      <c r="AJ4" s="101"/>
      <c r="AK4" s="102"/>
      <c r="AL4" s="95"/>
      <c r="AM4" s="204" t="s">
        <v>20</v>
      </c>
      <c r="AN4" s="9"/>
      <c r="AO4" s="9"/>
      <c r="AP4" s="9"/>
    </row>
    <row r="5" spans="3:42" ht="15" hidden="1">
      <c r="C5" s="201"/>
      <c r="D5" s="95"/>
      <c r="E5" s="104" t="s">
        <v>18</v>
      </c>
      <c r="F5" s="105" t="str">
        <f>+'[1]TLATAM'!$D$5</f>
        <v>2012</v>
      </c>
      <c r="G5" s="106" t="s">
        <v>19</v>
      </c>
      <c r="H5" s="95"/>
      <c r="I5" s="104"/>
      <c r="J5" s="203"/>
      <c r="K5" s="95"/>
      <c r="L5" s="107" t="s">
        <v>8</v>
      </c>
      <c r="M5" s="108" t="s">
        <v>9</v>
      </c>
      <c r="N5" s="108" t="s">
        <v>21</v>
      </c>
      <c r="O5" s="108" t="s">
        <v>10</v>
      </c>
      <c r="P5" s="109" t="s">
        <v>11</v>
      </c>
      <c r="Q5" s="99"/>
      <c r="R5" s="110" t="s">
        <v>5</v>
      </c>
      <c r="S5" s="111" t="s">
        <v>12</v>
      </c>
      <c r="T5" s="112" t="s">
        <v>13</v>
      </c>
      <c r="U5" s="95"/>
      <c r="V5" s="113">
        <f>+'[1]TLATAM'!$R$5</f>
        <v>2011</v>
      </c>
      <c r="W5" s="99"/>
      <c r="X5" s="114" t="s">
        <v>8</v>
      </c>
      <c r="Y5" s="115" t="s">
        <v>9</v>
      </c>
      <c r="Z5" s="115"/>
      <c r="AA5" s="115" t="s">
        <v>10</v>
      </c>
      <c r="AB5" s="112" t="s">
        <v>11</v>
      </c>
      <c r="AC5" s="99"/>
      <c r="AD5" s="114" t="s">
        <v>8</v>
      </c>
      <c r="AE5" s="115" t="s">
        <v>9</v>
      </c>
      <c r="AF5" s="112" t="s">
        <v>11</v>
      </c>
      <c r="AG5" s="99"/>
      <c r="AH5" s="114" t="s">
        <v>8</v>
      </c>
      <c r="AI5" s="115" t="s">
        <v>9</v>
      </c>
      <c r="AJ5" s="115" t="s">
        <v>10</v>
      </c>
      <c r="AK5" s="112" t="s">
        <v>11</v>
      </c>
      <c r="AL5" s="95"/>
      <c r="AM5" s="205"/>
      <c r="AN5" s="10"/>
      <c r="AO5" s="10"/>
      <c r="AP5" s="10"/>
    </row>
    <row r="6" spans="3:39" ht="20.25" customHeight="1" hidden="1">
      <c r="C6" s="22"/>
      <c r="D6" s="23"/>
      <c r="E6" s="24"/>
      <c r="F6" s="19"/>
      <c r="G6" s="19"/>
      <c r="H6" s="19"/>
      <c r="I6" s="19"/>
      <c r="J6" s="25">
        <f>+J7+J8+J9</f>
        <v>100</v>
      </c>
      <c r="K6" s="19"/>
      <c r="L6" s="26">
        <v>0.5</v>
      </c>
      <c r="M6" s="26">
        <v>0.9</v>
      </c>
      <c r="N6" s="26">
        <v>0.95</v>
      </c>
      <c r="O6" s="26">
        <v>1</v>
      </c>
      <c r="P6" s="26">
        <v>1.25</v>
      </c>
      <c r="Q6" s="19"/>
      <c r="R6" s="19"/>
      <c r="S6" s="19"/>
      <c r="T6" s="27">
        <v>100</v>
      </c>
      <c r="U6" s="19"/>
      <c r="V6" s="28"/>
      <c r="W6" s="24"/>
      <c r="X6" s="29">
        <v>50</v>
      </c>
      <c r="Y6" s="30">
        <v>90</v>
      </c>
      <c r="Z6" s="30">
        <v>95</v>
      </c>
      <c r="AA6" s="30">
        <v>100</v>
      </c>
      <c r="AB6" s="31">
        <v>125</v>
      </c>
      <c r="AC6" s="24"/>
      <c r="AD6" s="28"/>
      <c r="AE6" s="28"/>
      <c r="AF6" s="28"/>
      <c r="AG6" s="24"/>
      <c r="AH6" s="19"/>
      <c r="AI6" s="19"/>
      <c r="AJ6" s="19"/>
      <c r="AK6" s="19"/>
      <c r="AL6" s="19"/>
      <c r="AM6" s="19"/>
    </row>
    <row r="7" spans="3:42" ht="17.25" customHeight="1" hidden="1">
      <c r="C7" s="32" t="s">
        <v>15</v>
      </c>
      <c r="D7" s="33"/>
      <c r="E7" s="34">
        <v>94</v>
      </c>
      <c r="F7" s="35">
        <v>100</v>
      </c>
      <c r="G7" s="36">
        <v>104</v>
      </c>
      <c r="H7" s="19"/>
      <c r="I7" s="37">
        <f>F7</f>
        <v>100</v>
      </c>
      <c r="J7" s="38">
        <v>40</v>
      </c>
      <c r="K7" s="95"/>
      <c r="L7" s="39">
        <f>O7*E7/100</f>
        <v>84.6</v>
      </c>
      <c r="M7" s="40">
        <f>+L7/2+O7/2</f>
        <v>87.3</v>
      </c>
      <c r="N7" s="40">
        <f>+M7*2/3+O7*1/3</f>
        <v>88.19999999999999</v>
      </c>
      <c r="O7" s="41">
        <v>90</v>
      </c>
      <c r="P7" s="42">
        <f>O7*G7/100</f>
        <v>93.6</v>
      </c>
      <c r="Q7" s="95"/>
      <c r="R7" s="43">
        <v>110</v>
      </c>
      <c r="S7" s="44">
        <f>IF(I7=0,0,R7/I7*100)</f>
        <v>110.00000000000001</v>
      </c>
      <c r="T7" s="45">
        <f>IF(S7&lt;L7,0,IF(S7&lt;=M7,+($Y$6-$X$6)*($S7-L7)/(M7-L7)+$X$6,IF(S7&lt;=N7,+($Z$6-$Y$6)*($S7-M7)/(N7-M7)+$Y$6,IF(S7&lt;=O7,($AA$6-$Z$6)*($S7-N7)/(O7-N7)+$Z$6,IF(S7&lt;=P7,($AB$6-$AA$6)*($S7-O7)/(P7-O7)+$AA$6,125)))))*J7/100</f>
        <v>50</v>
      </c>
      <c r="U7" s="46">
        <f>(T7*$J$6/J7)/100</f>
        <v>1.25</v>
      </c>
      <c r="V7" s="37" t="e">
        <f>+#REF!+#REF!+#REF!</f>
        <v>#REF!</v>
      </c>
      <c r="W7" s="95"/>
      <c r="X7" s="47">
        <f aca="true" t="shared" si="0" ref="X7:AB9">$F7*L7/100</f>
        <v>84.6</v>
      </c>
      <c r="Y7" s="48">
        <f t="shared" si="0"/>
        <v>87.3</v>
      </c>
      <c r="Z7" s="48">
        <f t="shared" si="0"/>
        <v>88.19999999999999</v>
      </c>
      <c r="AA7" s="48">
        <f t="shared" si="0"/>
        <v>90</v>
      </c>
      <c r="AB7" s="49">
        <f t="shared" si="0"/>
        <v>93.6</v>
      </c>
      <c r="AC7" s="95"/>
      <c r="AD7" s="47">
        <f>X7-AA7</f>
        <v>-5.400000000000006</v>
      </c>
      <c r="AE7" s="48">
        <f>Y7-AA7</f>
        <v>-2.700000000000003</v>
      </c>
      <c r="AF7" s="49">
        <f>AB7-AA7</f>
        <v>3.5999999999999943</v>
      </c>
      <c r="AG7" s="95"/>
      <c r="AH7" s="50" t="e">
        <f aca="true" t="shared" si="1" ref="AH7:AI9">(X7/$V7-1)*100</f>
        <v>#REF!</v>
      </c>
      <c r="AI7" s="51" t="e">
        <f t="shared" si="1"/>
        <v>#REF!</v>
      </c>
      <c r="AJ7" s="51" t="e">
        <f aca="true" t="shared" si="2" ref="AJ7:AK9">(AA7/$V7-1)*100</f>
        <v>#REF!</v>
      </c>
      <c r="AK7" s="52" t="e">
        <f t="shared" si="2"/>
        <v>#REF!</v>
      </c>
      <c r="AL7" s="19"/>
      <c r="AM7" s="53">
        <f>(T7/J7)*100</f>
        <v>125</v>
      </c>
      <c r="AN7" s="11"/>
      <c r="AO7" s="11"/>
      <c r="AP7" s="11"/>
    </row>
    <row r="8" spans="2:42" ht="17.25" customHeight="1" hidden="1">
      <c r="B8" s="12"/>
      <c r="C8" s="54" t="s">
        <v>16</v>
      </c>
      <c r="D8" s="55"/>
      <c r="E8" s="56">
        <v>90</v>
      </c>
      <c r="F8" s="57">
        <v>100</v>
      </c>
      <c r="G8" s="58">
        <v>110</v>
      </c>
      <c r="H8" s="19"/>
      <c r="I8" s="59">
        <f>F8</f>
        <v>100</v>
      </c>
      <c r="J8" s="60">
        <v>30</v>
      </c>
      <c r="K8" s="95"/>
      <c r="L8" s="61">
        <f>O8*E8/100</f>
        <v>72</v>
      </c>
      <c r="M8" s="62">
        <f>+L8/2+O8/2</f>
        <v>76</v>
      </c>
      <c r="N8" s="62">
        <f>+M8*2/3+O8*1/3</f>
        <v>77.33333333333333</v>
      </c>
      <c r="O8" s="63">
        <v>80</v>
      </c>
      <c r="P8" s="64">
        <f>O8*G8/100</f>
        <v>88</v>
      </c>
      <c r="Q8" s="95"/>
      <c r="R8" s="65">
        <v>100</v>
      </c>
      <c r="S8" s="66">
        <f>IF(I8=0,0,R8/I8*100)</f>
        <v>100</v>
      </c>
      <c r="T8" s="67">
        <f>IF(S8&lt;L8,0,IF(S8&lt;=M8,+($Y$6-$X$6)*($S8-L8)/(M8-L8)+$X$6,IF(S8&lt;=N8,+($Z$6-$Y$6)*($S8-M8)/(N8-M8)+$Y$6,IF(S8&lt;=O8,($AA$6-$Z$6)*($S8-N8)/(O8-N8)+$Z$6,IF(S8&lt;=P8,($AB$6-$AA$6)*($S8-O8)/(P8-O8)+$AA$6,125)))))*J8/100</f>
        <v>37.5</v>
      </c>
      <c r="U8" s="46">
        <f>(T8*$J$6/J8)/100</f>
        <v>1.25</v>
      </c>
      <c r="V8" s="59" t="e">
        <f>+#REF!+#REF!+#REF!</f>
        <v>#REF!</v>
      </c>
      <c r="W8" s="95"/>
      <c r="X8" s="68">
        <f t="shared" si="0"/>
        <v>72</v>
      </c>
      <c r="Y8" s="69">
        <f t="shared" si="0"/>
        <v>76</v>
      </c>
      <c r="Z8" s="69">
        <f t="shared" si="0"/>
        <v>77.33333333333333</v>
      </c>
      <c r="AA8" s="69">
        <f t="shared" si="0"/>
        <v>80</v>
      </c>
      <c r="AB8" s="70">
        <f t="shared" si="0"/>
        <v>88</v>
      </c>
      <c r="AC8" s="95"/>
      <c r="AD8" s="68">
        <f>X8-AA8</f>
        <v>-8</v>
      </c>
      <c r="AE8" s="69">
        <f>Y8-AA8</f>
        <v>-4</v>
      </c>
      <c r="AF8" s="70">
        <f>AB8-AA8</f>
        <v>8</v>
      </c>
      <c r="AG8" s="95"/>
      <c r="AH8" s="71" t="e">
        <f t="shared" si="1"/>
        <v>#REF!</v>
      </c>
      <c r="AI8" s="72" t="e">
        <f t="shared" si="1"/>
        <v>#REF!</v>
      </c>
      <c r="AJ8" s="72" t="e">
        <f t="shared" si="2"/>
        <v>#REF!</v>
      </c>
      <c r="AK8" s="73" t="e">
        <f t="shared" si="2"/>
        <v>#REF!</v>
      </c>
      <c r="AL8" s="19"/>
      <c r="AM8" s="74">
        <f>(T8/J8)*100</f>
        <v>125</v>
      </c>
      <c r="AN8" s="11"/>
      <c r="AO8" s="11"/>
      <c r="AP8" s="11"/>
    </row>
    <row r="9" spans="3:39" ht="15" hidden="1">
      <c r="C9" s="75" t="s">
        <v>17</v>
      </c>
      <c r="D9" s="76"/>
      <c r="E9" s="77">
        <v>95</v>
      </c>
      <c r="F9" s="78">
        <v>100</v>
      </c>
      <c r="G9" s="79">
        <v>105</v>
      </c>
      <c r="H9" s="19"/>
      <c r="I9" s="80">
        <f>F9</f>
        <v>100</v>
      </c>
      <c r="J9" s="81">
        <v>30</v>
      </c>
      <c r="K9" s="95"/>
      <c r="L9" s="82">
        <f>O9*E9/100</f>
        <v>85.5</v>
      </c>
      <c r="M9" s="83">
        <f>+L9/2+O9/2</f>
        <v>87.75</v>
      </c>
      <c r="N9" s="84">
        <f>+M9*2/3+O9*1/3</f>
        <v>88.5</v>
      </c>
      <c r="O9" s="85">
        <v>90</v>
      </c>
      <c r="P9" s="86">
        <f>G9*O9/100</f>
        <v>94.5</v>
      </c>
      <c r="Q9" s="95"/>
      <c r="R9" s="87">
        <v>113</v>
      </c>
      <c r="S9" s="88">
        <f>IF(I9=0,0,R9/I9*100)</f>
        <v>112.99999999999999</v>
      </c>
      <c r="T9" s="89">
        <f>IF(S9&lt;L9,0,IF(S9&lt;=M9,+($Y$6-$X$6)*($S9-L9)/(M9-L9)+$X$6,IF(S9&lt;=N9,+($Z$6-$Y$6)*($S9-M9)/(N9-M9)+$Y$6,IF(S9&lt;=O9,($AA$6-$Z$6)*($S9-N9)/(O9-N9)+$Z$6,IF(S9&lt;=P9,($AB$6-$AA$6)*($S9-O9)/(P9-O9)+$AA$6,125)))))*J9/100</f>
        <v>37.5</v>
      </c>
      <c r="U9" s="46">
        <f>(T9*$J$6/J9)/100</f>
        <v>1.25</v>
      </c>
      <c r="V9" s="59"/>
      <c r="W9" s="95"/>
      <c r="X9" s="68">
        <f t="shared" si="0"/>
        <v>85.5</v>
      </c>
      <c r="Y9" s="69">
        <f t="shared" si="0"/>
        <v>87.75</v>
      </c>
      <c r="Z9" s="69">
        <f t="shared" si="0"/>
        <v>88.5</v>
      </c>
      <c r="AA9" s="69">
        <f t="shared" si="0"/>
        <v>90</v>
      </c>
      <c r="AB9" s="70">
        <f t="shared" si="0"/>
        <v>94.5</v>
      </c>
      <c r="AC9" s="95"/>
      <c r="AD9" s="68">
        <f>X9-AA9</f>
        <v>-4.5</v>
      </c>
      <c r="AE9" s="69">
        <f>Y9-AA9</f>
        <v>-2.25</v>
      </c>
      <c r="AF9" s="70">
        <f>AB9-AA9</f>
        <v>4.5</v>
      </c>
      <c r="AG9" s="95"/>
      <c r="AH9" s="71" t="e">
        <f t="shared" si="1"/>
        <v>#DIV/0!</v>
      </c>
      <c r="AI9" s="72" t="e">
        <f t="shared" si="1"/>
        <v>#DIV/0!</v>
      </c>
      <c r="AJ9" s="72" t="e">
        <f t="shared" si="2"/>
        <v>#DIV/0!</v>
      </c>
      <c r="AK9" s="73" t="e">
        <f t="shared" si="2"/>
        <v>#DIV/0!</v>
      </c>
      <c r="AL9" s="19"/>
      <c r="AM9" s="90">
        <f>(T9/J9)*100</f>
        <v>125</v>
      </c>
    </row>
    <row r="10" spans="18:21" ht="15" hidden="1">
      <c r="R10" s="13" t="s">
        <v>27</v>
      </c>
      <c r="U10" s="129"/>
    </row>
    <row r="11" spans="18:21" ht="15.75" thickBot="1">
      <c r="R11" s="13"/>
      <c r="U11" s="129"/>
    </row>
    <row r="12" spans="2:43" ht="15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7"/>
      <c r="N12" s="117"/>
      <c r="O12" s="117"/>
      <c r="P12" s="117"/>
      <c r="Q12" s="117"/>
      <c r="R12" s="119"/>
      <c r="S12" s="117"/>
      <c r="T12" s="117"/>
      <c r="U12" s="120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21"/>
      <c r="AO12" s="121"/>
      <c r="AP12" s="121"/>
      <c r="AQ12" s="122"/>
    </row>
    <row r="13" spans="2:43" ht="15" customHeight="1">
      <c r="B13" s="123"/>
      <c r="C13" s="206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8"/>
      <c r="AQ13" s="124"/>
    </row>
    <row r="14" spans="2:43" ht="15" customHeight="1">
      <c r="B14" s="123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1"/>
      <c r="AQ14" s="124"/>
    </row>
    <row r="15" spans="2:43" ht="15.75" customHeight="1">
      <c r="B15" s="123"/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4"/>
      <c r="AQ15" s="124"/>
    </row>
    <row r="16" spans="2:43" ht="15">
      <c r="B16" s="123"/>
      <c r="C16" s="125"/>
      <c r="D16" s="125"/>
      <c r="F16" s="126"/>
      <c r="G16" s="126"/>
      <c r="H16" s="126"/>
      <c r="R16" s="128"/>
      <c r="U16" s="129"/>
      <c r="AQ16" s="124"/>
    </row>
    <row r="17" spans="2:43" ht="18" customHeight="1">
      <c r="B17" s="123"/>
      <c r="C17" s="142"/>
      <c r="D17" s="215" t="s">
        <v>13</v>
      </c>
      <c r="E17" s="215"/>
      <c r="F17" s="215"/>
      <c r="G17" s="215"/>
      <c r="H17" s="215"/>
      <c r="I17" s="215"/>
      <c r="J17" s="215"/>
      <c r="K17" s="215"/>
      <c r="L17" s="170" t="s">
        <v>31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216" t="s">
        <v>43</v>
      </c>
      <c r="AO17" s="217"/>
      <c r="AP17" s="217"/>
      <c r="AQ17" s="139"/>
    </row>
    <row r="18" spans="2:43" ht="18" customHeight="1">
      <c r="B18" s="123"/>
      <c r="C18" s="145" t="s">
        <v>22</v>
      </c>
      <c r="D18" s="190">
        <v>0</v>
      </c>
      <c r="E18" s="191"/>
      <c r="F18" s="191"/>
      <c r="G18" s="191"/>
      <c r="H18" s="191"/>
      <c r="I18" s="191"/>
      <c r="J18" s="191"/>
      <c r="K18" s="191"/>
      <c r="L18" s="146">
        <v>0.5</v>
      </c>
      <c r="M18" s="147"/>
      <c r="N18" s="147"/>
      <c r="O18" s="148">
        <f>T6/100*70</f>
        <v>70</v>
      </c>
      <c r="P18" s="149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>
        <v>0</v>
      </c>
      <c r="AO18" s="192" t="s">
        <v>29</v>
      </c>
      <c r="AP18" s="193"/>
      <c r="AQ18" s="124"/>
    </row>
    <row r="19" spans="2:43" ht="18" customHeight="1">
      <c r="B19" s="123"/>
      <c r="C19" s="150" t="s">
        <v>23</v>
      </c>
      <c r="D19" s="194">
        <v>0</v>
      </c>
      <c r="E19" s="195"/>
      <c r="F19" s="195"/>
      <c r="G19" s="195"/>
      <c r="H19" s="195"/>
      <c r="I19" s="195"/>
      <c r="J19" s="195"/>
      <c r="K19" s="196"/>
      <c r="L19" s="146">
        <v>0.5</v>
      </c>
      <c r="M19" s="151"/>
      <c r="N19" s="151"/>
      <c r="O19" s="148">
        <f>D19/100*30</f>
        <v>0</v>
      </c>
      <c r="P19" s="149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71">
        <v>0</v>
      </c>
      <c r="AO19" s="181" t="s">
        <v>30</v>
      </c>
      <c r="AP19" s="182"/>
      <c r="AQ19" s="124"/>
    </row>
    <row r="20" spans="2:43" ht="18" customHeight="1">
      <c r="B20" s="123"/>
      <c r="C20" s="153" t="s">
        <v>24</v>
      </c>
      <c r="D20" s="197"/>
      <c r="E20" s="198"/>
      <c r="F20" s="198"/>
      <c r="G20" s="198"/>
      <c r="H20" s="198"/>
      <c r="I20" s="198"/>
      <c r="J20" s="198"/>
      <c r="K20" s="199"/>
      <c r="L20" s="154">
        <f>(D18*L18)+(D19*L19)</f>
        <v>0</v>
      </c>
      <c r="M20" s="144"/>
      <c r="N20" s="144"/>
      <c r="O20" s="155"/>
      <c r="P20" s="149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71">
        <v>0</v>
      </c>
      <c r="AO20" s="181" t="s">
        <v>41</v>
      </c>
      <c r="AP20" s="182"/>
      <c r="AQ20" s="124"/>
    </row>
    <row r="21" spans="2:43" ht="18" customHeight="1">
      <c r="B21" s="123"/>
      <c r="C21" s="144"/>
      <c r="D21" s="144"/>
      <c r="E21" s="144"/>
      <c r="F21" s="144"/>
      <c r="G21" s="144"/>
      <c r="H21" s="144"/>
      <c r="I21" s="144"/>
      <c r="J21" s="144"/>
      <c r="K21" s="144"/>
      <c r="L21" s="156"/>
      <c r="M21" s="144"/>
      <c r="N21" s="144"/>
      <c r="O21" s="155">
        <f>O18+O19</f>
        <v>70</v>
      </c>
      <c r="P21" s="149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71">
        <v>0</v>
      </c>
      <c r="AO21" s="181" t="s">
        <v>42</v>
      </c>
      <c r="AP21" s="182"/>
      <c r="AQ21" s="124"/>
    </row>
    <row r="22" spans="2:43" ht="18" customHeight="1">
      <c r="B22" s="123"/>
      <c r="C22" s="144"/>
      <c r="D22" s="144"/>
      <c r="E22" s="144"/>
      <c r="F22" s="144"/>
      <c r="G22" s="144"/>
      <c r="H22" s="144"/>
      <c r="I22" s="144"/>
      <c r="J22" s="144"/>
      <c r="K22" s="144"/>
      <c r="L22" s="156"/>
      <c r="M22" s="144"/>
      <c r="N22" s="144"/>
      <c r="O22" s="155"/>
      <c r="P22" s="14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71">
        <v>0</v>
      </c>
      <c r="AO22" s="183" t="s">
        <v>37</v>
      </c>
      <c r="AP22" s="184"/>
      <c r="AQ22" s="124"/>
    </row>
    <row r="23" spans="2:43" ht="15.75" customHeight="1">
      <c r="B23" s="123"/>
      <c r="C23" s="172" t="s">
        <v>25</v>
      </c>
      <c r="D23" s="144"/>
      <c r="E23" s="144"/>
      <c r="F23" s="144"/>
      <c r="G23" s="144"/>
      <c r="H23" s="144"/>
      <c r="I23" s="144"/>
      <c r="J23" s="144"/>
      <c r="K23" s="144"/>
      <c r="L23" s="170">
        <v>2.2</v>
      </c>
      <c r="M23" s="144"/>
      <c r="N23" s="144"/>
      <c r="O23" s="155"/>
      <c r="P23" s="149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70" t="s">
        <v>44</v>
      </c>
      <c r="AO23" s="152"/>
      <c r="AP23" s="152"/>
      <c r="AQ23" s="124"/>
    </row>
    <row r="24" spans="2:43" ht="16.5">
      <c r="B24" s="123"/>
      <c r="C24" s="144"/>
      <c r="D24" s="144"/>
      <c r="E24" s="144"/>
      <c r="F24" s="144"/>
      <c r="G24" s="144"/>
      <c r="H24" s="144"/>
      <c r="I24" s="144"/>
      <c r="J24" s="144"/>
      <c r="K24" s="144"/>
      <c r="L24" s="156"/>
      <c r="M24" s="144"/>
      <c r="N24" s="144"/>
      <c r="O24" s="156"/>
      <c r="P24" s="149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52"/>
      <c r="AO24" s="152"/>
      <c r="AP24" s="152"/>
      <c r="AQ24" s="124"/>
    </row>
    <row r="25" spans="2:43" ht="18" customHeight="1">
      <c r="B25" s="123"/>
      <c r="C25" s="157" t="s">
        <v>26</v>
      </c>
      <c r="D25" s="158"/>
      <c r="E25" s="158"/>
      <c r="F25" s="158"/>
      <c r="G25" s="158"/>
      <c r="H25" s="158"/>
      <c r="I25" s="158"/>
      <c r="J25" s="158"/>
      <c r="K25" s="159"/>
      <c r="L25" s="169">
        <f>SUM(AN18:AN22)</f>
        <v>0</v>
      </c>
      <c r="M25" s="160"/>
      <c r="N25" s="160"/>
      <c r="O25" s="161">
        <f>L25*L23</f>
        <v>0</v>
      </c>
      <c r="P25" s="149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52"/>
      <c r="AO25" s="152"/>
      <c r="AP25" s="152"/>
      <c r="AQ25" s="124"/>
    </row>
    <row r="26" spans="2:43" ht="16.5">
      <c r="B26" s="123"/>
      <c r="C26" s="144"/>
      <c r="D26" s="144"/>
      <c r="E26" s="144"/>
      <c r="F26" s="144"/>
      <c r="G26" s="144"/>
      <c r="H26" s="144"/>
      <c r="I26" s="144"/>
      <c r="J26" s="144"/>
      <c r="K26" s="144"/>
      <c r="L26" s="156"/>
      <c r="M26" s="144"/>
      <c r="N26" s="144"/>
      <c r="O26" s="156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52"/>
      <c r="AO26" s="152"/>
      <c r="AP26" s="152"/>
      <c r="AQ26" s="124"/>
    </row>
    <row r="27" spans="2:43" ht="16.5">
      <c r="B27" s="123"/>
      <c r="C27" s="144"/>
      <c r="D27" s="144"/>
      <c r="E27" s="144"/>
      <c r="F27" s="144"/>
      <c r="G27" s="144"/>
      <c r="H27" s="144"/>
      <c r="I27" s="144"/>
      <c r="J27" s="144"/>
      <c r="K27" s="144"/>
      <c r="L27" s="156"/>
      <c r="M27" s="144"/>
      <c r="N27" s="144"/>
      <c r="O27" s="156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52"/>
      <c r="AO27" s="152"/>
      <c r="AP27" s="152"/>
      <c r="AQ27" s="124"/>
    </row>
    <row r="28" spans="2:43" ht="23.25">
      <c r="B28" s="123"/>
      <c r="C28" s="165"/>
      <c r="D28" s="185" t="s">
        <v>33</v>
      </c>
      <c r="E28" s="185"/>
      <c r="F28" s="185"/>
      <c r="G28" s="185"/>
      <c r="H28" s="185"/>
      <c r="I28" s="185"/>
      <c r="J28" s="185"/>
      <c r="K28" s="185"/>
      <c r="L28" s="163">
        <f>(L20*L23*L25)/100</f>
        <v>0</v>
      </c>
      <c r="M28" s="164"/>
      <c r="N28" s="16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86" t="s">
        <v>32</v>
      </c>
      <c r="AO28" s="187"/>
      <c r="AP28" s="188"/>
      <c r="AQ28" s="124"/>
    </row>
    <row r="29" spans="2:43" s="19" customFormat="1" ht="18" customHeight="1">
      <c r="B29" s="131"/>
      <c r="C29" s="165"/>
      <c r="D29" s="189" t="s">
        <v>39</v>
      </c>
      <c r="E29" s="189"/>
      <c r="F29" s="189"/>
      <c r="G29" s="189"/>
      <c r="H29" s="189"/>
      <c r="I29" s="189"/>
      <c r="J29" s="189"/>
      <c r="K29" s="189"/>
      <c r="L29" s="168">
        <f>L28/100*25</f>
        <v>0</v>
      </c>
      <c r="M29" s="165"/>
      <c r="N29" s="165"/>
      <c r="O29" s="166"/>
      <c r="P29" s="167"/>
      <c r="Q29" s="167"/>
      <c r="R29" s="167"/>
      <c r="S29" s="167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74" t="s">
        <v>40</v>
      </c>
      <c r="AO29" s="175"/>
      <c r="AP29" s="176"/>
      <c r="AQ29" s="132"/>
    </row>
    <row r="30" spans="2:43" ht="16.5">
      <c r="B30" s="123"/>
      <c r="L30" s="140"/>
      <c r="O30" s="133"/>
      <c r="AN30" s="174" t="s">
        <v>38</v>
      </c>
      <c r="AO30" s="175"/>
      <c r="AP30" s="176"/>
      <c r="AQ30" s="124"/>
    </row>
    <row r="31" spans="2:43" ht="20.25" customHeight="1">
      <c r="B31" s="123"/>
      <c r="C31" s="130" t="s">
        <v>27</v>
      </c>
      <c r="D31" s="177" t="s">
        <v>34</v>
      </c>
      <c r="E31" s="177"/>
      <c r="F31" s="177"/>
      <c r="G31" s="177"/>
      <c r="H31" s="177"/>
      <c r="I31" s="177"/>
      <c r="J31" s="177"/>
      <c r="K31" s="177"/>
      <c r="L31" s="141">
        <f>L28-L29</f>
        <v>0</v>
      </c>
      <c r="O31" s="133"/>
      <c r="AN31" s="178" t="s">
        <v>35</v>
      </c>
      <c r="AO31" s="179"/>
      <c r="AP31" s="180"/>
      <c r="AQ31" s="124"/>
    </row>
    <row r="32" spans="2:43" ht="15.7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7"/>
      <c r="AO32" s="137"/>
      <c r="AP32" s="137"/>
      <c r="AQ32" s="138"/>
    </row>
    <row r="33" spans="3:12" ht="15">
      <c r="C33" s="19"/>
      <c r="D33" s="19"/>
      <c r="E33" s="19"/>
      <c r="F33" s="19"/>
      <c r="G33" s="19"/>
      <c r="H33" s="19"/>
      <c r="I33" s="19"/>
      <c r="J33" s="19"/>
      <c r="K33" s="19"/>
      <c r="L33" s="20" t="e">
        <f>L28/L25</f>
        <v>#DIV/0!</v>
      </c>
    </row>
    <row r="34" spans="19:20" ht="15">
      <c r="S34" s="16"/>
      <c r="T34" s="16"/>
    </row>
  </sheetData>
  <sheetProtection/>
  <mergeCells count="21">
    <mergeCell ref="AN30:AP30"/>
    <mergeCell ref="D31:K31"/>
    <mergeCell ref="AN31:AP31"/>
    <mergeCell ref="AO21:AP21"/>
    <mergeCell ref="AO22:AP22"/>
    <mergeCell ref="D28:K28"/>
    <mergeCell ref="AN28:AP28"/>
    <mergeCell ref="D29:K29"/>
    <mergeCell ref="AN29:AP29"/>
    <mergeCell ref="D18:K18"/>
    <mergeCell ref="AO18:AP18"/>
    <mergeCell ref="D19:K19"/>
    <mergeCell ref="AO19:AP19"/>
    <mergeCell ref="D20:K20"/>
    <mergeCell ref="AO20:AP20"/>
    <mergeCell ref="C4:C5"/>
    <mergeCell ref="J4:J5"/>
    <mergeCell ref="AM4:AM5"/>
    <mergeCell ref="C13:AP15"/>
    <mergeCell ref="D17:K17"/>
    <mergeCell ref="AN17:AP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Cristian Blanco</cp:lastModifiedBy>
  <dcterms:created xsi:type="dcterms:W3CDTF">2012-04-27T09:08:58Z</dcterms:created>
  <dcterms:modified xsi:type="dcterms:W3CDTF">2024-02-07T19:06:25Z</dcterms:modified>
  <cp:category/>
  <cp:version/>
  <cp:contentType/>
  <cp:contentStatus/>
</cp:coreProperties>
</file>